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weblap\excel-feladatok\"/>
    </mc:Choice>
  </mc:AlternateContent>
  <xr:revisionPtr revIDLastSave="0" documentId="13_ncr:1_{76331783-BC72-45DA-8562-7239D5B07019}" xr6:coauthVersionLast="45" xr6:coauthVersionMax="45" xr10:uidLastSave="{00000000-0000-0000-0000-000000000000}"/>
  <bookViews>
    <workbookView xWindow="-120" yWindow="-120" windowWidth="17520" windowHeight="12750" xr2:uid="{031A2A29-D9D7-4C75-9FC8-773D58120623}"/>
  </bookViews>
  <sheets>
    <sheet name="beszámoló" sheetId="2" r:id="rId1"/>
    <sheet name="tényezők" sheetId="1" r:id="rId2"/>
    <sheet name="ügyfelek" sheetId="4" r:id="rId3"/>
    <sheet name="esetek 1" sheetId="14" r:id="rId4"/>
    <sheet name="esetek 2" sheetId="15" r:id="rId5"/>
    <sheet name="hallgatók 1" sheetId="16" r:id="rId6"/>
    <sheet name="hallgatók 2" sheetId="1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U1" i="14" l="1"/>
  <c r="AT1" i="14"/>
  <c r="AS1" i="14"/>
  <c r="AR1" i="14"/>
  <c r="AQ1" i="14"/>
  <c r="AP1" i="14"/>
  <c r="AO1" i="14"/>
  <c r="AN1" i="14"/>
  <c r="AM1" i="14"/>
  <c r="AL1" i="14"/>
  <c r="AK1" i="14"/>
  <c r="AJ1" i="14"/>
  <c r="AI1" i="14"/>
  <c r="AH1" i="14"/>
  <c r="AG1" i="14"/>
  <c r="AF1" i="14"/>
  <c r="AE1" i="14"/>
  <c r="AD1" i="14"/>
  <c r="AC1" i="14"/>
  <c r="AB1" i="14"/>
  <c r="AA1" i="14"/>
  <c r="Z1" i="14"/>
  <c r="Y1" i="14"/>
  <c r="X1" i="14"/>
  <c r="W1" i="14"/>
  <c r="V1" i="14"/>
  <c r="U1" i="14"/>
  <c r="T1" i="14"/>
  <c r="S1" i="14"/>
  <c r="R1" i="14"/>
  <c r="Q1" i="14"/>
  <c r="P1" i="14"/>
  <c r="O1" i="14"/>
  <c r="N1" i="14"/>
  <c r="M1" i="14"/>
  <c r="L1" i="14"/>
  <c r="K1" i="14"/>
  <c r="J1" i="14"/>
  <c r="I1" i="14"/>
  <c r="H1" i="14"/>
  <c r="G1" i="14"/>
  <c r="F1" i="14"/>
  <c r="E1" i="14"/>
  <c r="D1" i="14"/>
  <c r="C1" i="14"/>
  <c r="B1" i="14"/>
  <c r="I2" i="4" l="1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C2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F2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L2" i="4"/>
  <c r="L3" i="4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</calcChain>
</file>

<file path=xl/sharedStrings.xml><?xml version="1.0" encoding="utf-8"?>
<sst xmlns="http://schemas.openxmlformats.org/spreadsheetml/2006/main" count="1716" uniqueCount="1256">
  <si>
    <t>haszonkulcs</t>
  </si>
  <si>
    <t>eladások</t>
  </si>
  <si>
    <t>bérbeadás</t>
  </si>
  <si>
    <t>tőzsde</t>
  </si>
  <si>
    <t>értékpapírok</t>
  </si>
  <si>
    <t>anyagköltség</t>
  </si>
  <si>
    <t>bértömeg</t>
  </si>
  <si>
    <t>beruházás</t>
  </si>
  <si>
    <t>reklám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</si>
  <si>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</si>
  <si>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</si>
  <si>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</si>
  <si>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</si>
  <si>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</si>
  <si>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</si>
  <si>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</si>
  <si>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</si>
  <si>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</si>
  <si>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</si>
  <si>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</si>
  <si>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</si>
  <si>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egyenleg</t>
  </si>
  <si>
    <t>Számolja ki az éves egyenleget a D15-ös cellában! A tartomá-</t>
  </si>
  <si>
    <t>nyokra a nevükkel hivatkozzon!</t>
  </si>
  <si>
    <t>Nevezze el a B2:E13 és a F2:I13 tartományokat! Az azonosítók</t>
  </si>
  <si>
    <t>ÁFA</t>
  </si>
  <si>
    <t>NAV</t>
  </si>
  <si>
    <t>fogyasztói
ár</t>
  </si>
  <si>
    <t>cikk
szám</t>
  </si>
  <si>
    <t>0000044</t>
  </si>
  <si>
    <t>0000038</t>
  </si>
  <si>
    <t>0000057</t>
  </si>
  <si>
    <t>0000095</t>
  </si>
  <si>
    <t>0000275</t>
  </si>
  <si>
    <t>0000073</t>
  </si>
  <si>
    <t>0000076</t>
  </si>
  <si>
    <t>0000045</t>
  </si>
  <si>
    <t>0000092</t>
  </si>
  <si>
    <t>0000075</t>
  </si>
  <si>
    <t>0000029</t>
  </si>
  <si>
    <t>0000043</t>
  </si>
  <si>
    <t>0000034</t>
  </si>
  <si>
    <t>0000028</t>
  </si>
  <si>
    <t>0000495</t>
  </si>
  <si>
    <t>0000091</t>
  </si>
  <si>
    <t>0000071</t>
  </si>
  <si>
    <t>0000093</t>
  </si>
  <si>
    <t>0000012</t>
  </si>
  <si>
    <t>0000037</t>
  </si>
  <si>
    <t>0000083</t>
  </si>
  <si>
    <t>0000036</t>
  </si>
  <si>
    <t>0000078</t>
  </si>
  <si>
    <t>0000087</t>
  </si>
  <si>
    <t>0000048</t>
  </si>
  <si>
    <t>0000055</t>
  </si>
  <si>
    <t>0000068</t>
  </si>
  <si>
    <t>0000085</t>
  </si>
  <si>
    <t>0000944</t>
  </si>
  <si>
    <t>0000052</t>
  </si>
  <si>
    <t>0000017</t>
  </si>
  <si>
    <t>0000025</t>
  </si>
  <si>
    <t>0000183</t>
  </si>
  <si>
    <t>0000360</t>
  </si>
  <si>
    <t>0000357</t>
  </si>
  <si>
    <t>0000926</t>
  </si>
  <si>
    <t>0054816</t>
  </si>
  <si>
    <t>0002080</t>
  </si>
  <si>
    <t>0000731</t>
  </si>
  <si>
    <t>0000056</t>
  </si>
  <si>
    <t>0000061</t>
  </si>
  <si>
    <t>0992192</t>
  </si>
  <si>
    <t>0935360</t>
  </si>
  <si>
    <t>0088643</t>
  </si>
  <si>
    <t>0004547</t>
  </si>
  <si>
    <t>0004095</t>
  </si>
  <si>
    <t>0022232</t>
  </si>
  <si>
    <t>0071905</t>
  </si>
  <si>
    <t>0002249</t>
  </si>
  <si>
    <t>0000031</t>
  </si>
  <si>
    <t>0572570</t>
  </si>
  <si>
    <t>0000054</t>
  </si>
  <si>
    <t>0583134</t>
  </si>
  <si>
    <t>0246880</t>
  </si>
  <si>
    <t>0008263</t>
  </si>
  <si>
    <t>0276842</t>
  </si>
  <si>
    <t>0980581</t>
  </si>
  <si>
    <t>0004598</t>
  </si>
  <si>
    <t>0007246</t>
  </si>
  <si>
    <t>0532855</t>
  </si>
  <si>
    <t>0005431</t>
  </si>
  <si>
    <t>0000883</t>
  </si>
  <si>
    <t>0413260</t>
  </si>
  <si>
    <t>0009147</t>
  </si>
  <si>
    <t>0008997</t>
  </si>
  <si>
    <t>0007131</t>
  </si>
  <si>
    <t>0000019</t>
  </si>
  <si>
    <t>0004913</t>
  </si>
  <si>
    <t>0493722</t>
  </si>
  <si>
    <t>0009672</t>
  </si>
  <si>
    <t>0457831</t>
  </si>
  <si>
    <t>0463495</t>
  </si>
  <si>
    <t>0058748</t>
  </si>
  <si>
    <t>0033400</t>
  </si>
  <si>
    <t>0050510</t>
  </si>
  <si>
    <t>0021795</t>
  </si>
  <si>
    <t>0000022</t>
  </si>
  <si>
    <t>0785054</t>
  </si>
  <si>
    <t>0557466</t>
  </si>
  <si>
    <t>0002000</t>
  </si>
  <si>
    <t>0166216</t>
  </si>
  <si>
    <t>0012270</t>
  </si>
  <si>
    <t>0452167</t>
  </si>
  <si>
    <t>0000049</t>
  </si>
  <si>
    <t>0000352</t>
  </si>
  <si>
    <t>0015869</t>
  </si>
  <si>
    <t>0000467</t>
  </si>
  <si>
    <t>0070952</t>
  </si>
  <si>
    <t>0978275</t>
  </si>
  <si>
    <t>0900339</t>
  </si>
  <si>
    <t>0000060</t>
  </si>
  <si>
    <t>0035428</t>
  </si>
  <si>
    <t>0046993</t>
  </si>
  <si>
    <t>0000016</t>
  </si>
  <si>
    <t>0000198</t>
  </si>
  <si>
    <t>0005428</t>
  </si>
  <si>
    <t>0000053</t>
  </si>
  <si>
    <t>0077219</t>
  </si>
  <si>
    <t>0000902</t>
  </si>
  <si>
    <t>0005377</t>
  </si>
  <si>
    <t>0000770</t>
  </si>
  <si>
    <t>0000004</t>
  </si>
  <si>
    <t>0053481</t>
  </si>
  <si>
    <t>0007801</t>
  </si>
  <si>
    <t>0000151</t>
  </si>
  <si>
    <t>0007837</t>
  </si>
  <si>
    <t>0006975</t>
  </si>
  <si>
    <t>0001170</t>
  </si>
  <si>
    <t>0009213</t>
  </si>
  <si>
    <t>0003945</t>
  </si>
  <si>
    <t>0009274</t>
  </si>
  <si>
    <t>0057950</t>
  </si>
  <si>
    <t>0005045</t>
  </si>
  <si>
    <t>0078252</t>
  </si>
  <si>
    <t>0000194</t>
  </si>
  <si>
    <t>0005319</t>
  </si>
  <si>
    <t>0008579</t>
  </si>
  <si>
    <t>0212886</t>
  </si>
  <si>
    <t>0089518</t>
  </si>
  <si>
    <t>0003554</t>
  </si>
  <si>
    <t>0000738</t>
  </si>
  <si>
    <t>0084855</t>
  </si>
  <si>
    <t>0000309</t>
  </si>
  <si>
    <t>0876876</t>
  </si>
  <si>
    <t>0334945</t>
  </si>
  <si>
    <t>0159484</t>
  </si>
  <si>
    <t>0969795</t>
  </si>
  <si>
    <t>0318305</t>
  </si>
  <si>
    <t>0009795</t>
  </si>
  <si>
    <t>0083202</t>
  </si>
  <si>
    <t>0000215</t>
  </si>
  <si>
    <t>0000032</t>
  </si>
  <si>
    <t>0651134</t>
  </si>
  <si>
    <t>0968622</t>
  </si>
  <si>
    <t>0002159</t>
  </si>
  <si>
    <t>0769389</t>
  </si>
  <si>
    <t>0001975</t>
  </si>
  <si>
    <t>0008779</t>
  </si>
  <si>
    <t>0000829</t>
  </si>
  <si>
    <t>0003081</t>
  </si>
  <si>
    <t>0093609</t>
  </si>
  <si>
    <t>0001543</t>
  </si>
  <si>
    <t>0000800</t>
  </si>
  <si>
    <t>0000282</t>
  </si>
  <si>
    <t>0002954</t>
  </si>
  <si>
    <t>0000340</t>
  </si>
  <si>
    <t>0571532</t>
  </si>
  <si>
    <t>0000535</t>
  </si>
  <si>
    <t>0002538</t>
  </si>
  <si>
    <t>0614946</t>
  </si>
  <si>
    <t>0522392</t>
  </si>
  <si>
    <t>0701001</t>
  </si>
  <si>
    <t>0003795</t>
  </si>
  <si>
    <t>0000316</t>
  </si>
  <si>
    <t>0003617</t>
  </si>
  <si>
    <t>0000050</t>
  </si>
  <si>
    <t>0013416</t>
  </si>
  <si>
    <t>0011848</t>
  </si>
  <si>
    <t>0038873</t>
  </si>
  <si>
    <t>0000662</t>
  </si>
  <si>
    <t>0000234</t>
  </si>
  <si>
    <t>0000939</t>
  </si>
  <si>
    <t>0061746</t>
  </si>
  <si>
    <t>0000752</t>
  </si>
  <si>
    <t>0025548</t>
  </si>
  <si>
    <t>0008393</t>
  </si>
  <si>
    <t>0027199</t>
  </si>
  <si>
    <t>0003556</t>
  </si>
  <si>
    <t>0254337</t>
  </si>
  <si>
    <t>0890391</t>
  </si>
  <si>
    <t>0000762</t>
  </si>
  <si>
    <t>0094509</t>
  </si>
  <si>
    <t>0000806</t>
  </si>
  <si>
    <t>0821046</t>
  </si>
  <si>
    <t>0000342</t>
  </si>
  <si>
    <t>0078747</t>
  </si>
  <si>
    <t>0005128</t>
  </si>
  <si>
    <t>0611564</t>
  </si>
  <si>
    <t>0000916</t>
  </si>
  <si>
    <t>0792373</t>
  </si>
  <si>
    <t>0004705</t>
  </si>
  <si>
    <t>0000117</t>
  </si>
  <si>
    <t>0000963</t>
  </si>
  <si>
    <t>0004971</t>
  </si>
  <si>
    <t>0209370</t>
  </si>
  <si>
    <t>0000399</t>
  </si>
  <si>
    <t>0000132</t>
  </si>
  <si>
    <t>0071098</t>
  </si>
  <si>
    <t>0949374</t>
  </si>
  <si>
    <t>0052242</t>
  </si>
  <si>
    <t>0000077</t>
  </si>
  <si>
    <t>0000498</t>
  </si>
  <si>
    <t>0004843</t>
  </si>
  <si>
    <t>0001250</t>
  </si>
  <si>
    <t>0863633</t>
  </si>
  <si>
    <t>0002547</t>
  </si>
  <si>
    <t>0000874</t>
  </si>
  <si>
    <t>0399051</t>
  </si>
  <si>
    <t>0075260</t>
  </si>
  <si>
    <t>0000940</t>
  </si>
  <si>
    <t>0011254</t>
  </si>
  <si>
    <t>0043961</t>
  </si>
  <si>
    <t>0007505</t>
  </si>
  <si>
    <t>0916421</t>
  </si>
  <si>
    <t>0081433</t>
  </si>
  <si>
    <t>0268376</t>
  </si>
  <si>
    <t>0008135</t>
  </si>
  <si>
    <t>0000312</t>
  </si>
  <si>
    <t>0007841</t>
  </si>
  <si>
    <t>0016218</t>
  </si>
  <si>
    <t>0000160</t>
  </si>
  <si>
    <t>0000135</t>
  </si>
  <si>
    <t>0231337</t>
  </si>
  <si>
    <t>0099519</t>
  </si>
  <si>
    <t>0000193</t>
  </si>
  <si>
    <t>0003835</t>
  </si>
  <si>
    <t>0091379</t>
  </si>
  <si>
    <t>0006573</t>
  </si>
  <si>
    <t>0006540</t>
  </si>
  <si>
    <t>0031655</t>
  </si>
  <si>
    <t>0000067</t>
  </si>
  <si>
    <t>0000023</t>
  </si>
  <si>
    <t>0090736</t>
  </si>
  <si>
    <t>0983625</t>
  </si>
  <si>
    <t>Adjon lokális nevet a B2:B242 tartománynak és a G4, J4 celláknak!</t>
  </si>
  <si>
    <t>„bevételek” és „kiadások” legyenek! Adjon információt (meg-</t>
  </si>
  <si>
    <r>
      <t xml:space="preserve">jegyzés) a nevesített tartományok tartalmáról: </t>
    </r>
    <r>
      <rPr>
        <b/>
        <sz val="9"/>
        <color rgb="FFFF0000"/>
        <rFont val="Candara"/>
        <family val="2"/>
        <charset val="238"/>
      </rPr>
      <t>„Bevételek kate-</t>
    </r>
  </si>
  <si>
    <t>góriánként havi bontásban.” és „Kiadások kategóriánként havi</t>
  </si>
  <si>
    <t>bontásban.” Mindkét nevet kapcsolja a munkalaphoz!</t>
  </si>
  <si>
    <t>beszerzési
ár</t>
  </si>
  <si>
    <t>Számolja ki az egyes cikkek fogyasztói árát, amely az ÁFÁ-val és a</t>
  </si>
  <si>
    <r>
      <t xml:space="preserve">Az azonosítók </t>
    </r>
    <r>
      <rPr>
        <b/>
        <sz val="9"/>
        <color rgb="FFFF0000"/>
        <rFont val="Candara"/>
        <family val="2"/>
        <charset val="238"/>
      </rPr>
      <t>„TermenőiÁr”, „ÁFA” és „haszonkulcs” legyenek!</t>
    </r>
  </si>
  <si>
    <t>Adjon információt (megjegyzés) a nevesített objektumok tartalmá-</t>
  </si>
  <si>
    <r>
      <t xml:space="preserve">ról! A szövegek </t>
    </r>
    <r>
      <rPr>
        <b/>
        <sz val="9"/>
        <color rgb="FFFF0000"/>
        <rFont val="Candara"/>
        <family val="2"/>
        <charset val="238"/>
      </rPr>
      <t>„a nagykereskedői ár”, „Általános forgalmi a</t>
    </r>
    <r>
      <rPr>
        <b/>
        <sz val="9"/>
        <color rgb="FFFF0000"/>
        <rFont val="Calibri"/>
        <family val="2"/>
        <charset val="238"/>
        <scheme val="minor"/>
      </rPr>
      <t>-</t>
    </r>
  </si>
  <si>
    <t>dó” és „az ÁFÁ-val növelt beszerzési ár százaléka” legyenek!</t>
  </si>
  <si>
    <t>haszonlulccsal növelt beszerzési ár! A képletekben a beszerzési á-</t>
  </si>
  <si>
    <t>rat, az ÁFÁ-t és a haszonkulcsot tartalmazó cellákra a nevükkel hi-</t>
  </si>
  <si>
    <t>vatkozzon!</t>
  </si>
  <si>
    <t>mindenből tíz darab</t>
  </si>
  <si>
    <t>Számolja ki a K4-es cellában mennyibe kerülne, ha minden cikkből</t>
  </si>
  <si>
    <t>tíz darabot vásárolnánk a nagykereskedőtől! A képletben névvel</t>
  </si>
  <si>
    <t>hivatkozzon a beszerzési árak tartományára!</t>
  </si>
  <si>
    <t>megvásárolható %</t>
  </si>
  <si>
    <t>Számolja ki az N4-es cellában, hány százalékát tudnánk megvásá-</t>
  </si>
  <si>
    <t>rolni a táblázatban felsorolt cikkeknek (mindenből egy darab) a be-</t>
  </si>
  <si>
    <t>számoló munkalap bevételeinek összegéből! A képletben névvel</t>
  </si>
  <si>
    <t>hivatkozzon mindkét tartományra!</t>
  </si>
  <si>
    <t>Bátor</t>
  </si>
  <si>
    <t>Fülöp</t>
  </si>
  <si>
    <t>Varga</t>
  </si>
  <si>
    <t>Ócsai Ármin</t>
  </si>
  <si>
    <t>Rózsa Vazul</t>
  </si>
  <si>
    <t>Petró Tódor</t>
  </si>
  <si>
    <t>Bobák Paula</t>
  </si>
  <si>
    <t>Erdős Győző</t>
  </si>
  <si>
    <t>Vörös Edina</t>
  </si>
  <si>
    <t>Orosz Tamás</t>
  </si>
  <si>
    <t>Hidas Lajos</t>
  </si>
  <si>
    <t>Sényi Lajos</t>
  </si>
  <si>
    <t>Frank Tamás</t>
  </si>
  <si>
    <t>Rédei Mária</t>
  </si>
  <si>
    <t>Vajda Gerda</t>
  </si>
  <si>
    <t>Sánta Timót</t>
  </si>
  <si>
    <t>Huber Simon</t>
  </si>
  <si>
    <t>Ocskó Ágota</t>
  </si>
  <si>
    <t>Koncz Lilla</t>
  </si>
  <si>
    <t>Boros Jolán</t>
  </si>
  <si>
    <t>Szász Lenke</t>
  </si>
  <si>
    <t>Jenei Lídia</t>
  </si>
  <si>
    <t>Sziva Emese</t>
  </si>
  <si>
    <t>Sutka Gitta</t>
  </si>
  <si>
    <t>Nemes Rózsa</t>
  </si>
  <si>
    <t>Dóczi Dávid</t>
  </si>
  <si>
    <t>Gazsó Hajna</t>
  </si>
  <si>
    <t>Hajós Ágnes</t>
  </si>
  <si>
    <t>Aradi Aurél</t>
  </si>
  <si>
    <t>Pálos Hajna</t>
  </si>
  <si>
    <t>Szabó Timót</t>
  </si>
  <si>
    <t>Rejtő Jakab</t>
  </si>
  <si>
    <t>Czakó Bátor</t>
  </si>
  <si>
    <t>Nyári Noémi</t>
  </si>
  <si>
    <t>Korda Arika</t>
  </si>
  <si>
    <t>Piros Magda</t>
  </si>
  <si>
    <t>Pongó Gergő</t>
  </si>
  <si>
    <t>Sötér Csaba</t>
  </si>
  <si>
    <t>Pécsi Ágota</t>
  </si>
  <si>
    <t>Gazsó Tamás</t>
  </si>
  <si>
    <t>Boros Viola</t>
  </si>
  <si>
    <t>Egyed Félix</t>
  </si>
  <si>
    <t>Dobai Lajos</t>
  </si>
  <si>
    <t>Dombi Tekla</t>
  </si>
  <si>
    <t>Pados Csaba</t>
  </si>
  <si>
    <t>Rényi Lajos</t>
  </si>
  <si>
    <t>Lévai Aurél</t>
  </si>
  <si>
    <t>Eszes Emőke</t>
  </si>
  <si>
    <t>Agócs Antal</t>
  </si>
  <si>
    <t>Sárai Lujza</t>
  </si>
  <si>
    <t>Nyári Lilla</t>
  </si>
  <si>
    <t>Vitéz Mózes</t>
  </si>
  <si>
    <t>Havas Erika</t>
  </si>
  <si>
    <t>Orosz Mózes</t>
  </si>
  <si>
    <t>Hamar Lujza</t>
  </si>
  <si>
    <t>Rényi Ervin</t>
  </si>
  <si>
    <t>Rózsa Lipót</t>
  </si>
  <si>
    <t>Valkó Endre</t>
  </si>
  <si>
    <t>Dudás Kitti</t>
  </si>
  <si>
    <t>Csóka Lilla</t>
  </si>
  <si>
    <t>Hamar Anikó</t>
  </si>
  <si>
    <t>Dobos Dezső</t>
  </si>
  <si>
    <t>Gémes Andor</t>
  </si>
  <si>
    <t>Fejes Lujza</t>
  </si>
  <si>
    <t>Balla Jónás</t>
  </si>
  <si>
    <t>Szűcs Flóra</t>
  </si>
  <si>
    <t>Dobos Mária</t>
  </si>
  <si>
    <t>Somos Beáta</t>
  </si>
  <si>
    <t>Jávor Barna</t>
  </si>
  <si>
    <t>Kürti Petra</t>
  </si>
  <si>
    <t>Simák Edvin</t>
  </si>
  <si>
    <t>Budai Simon</t>
  </si>
  <si>
    <t>Kátai János</t>
  </si>
  <si>
    <t>Balog Emőke</t>
  </si>
  <si>
    <t>Rédei Tímea</t>
  </si>
  <si>
    <t>Sárai Péter</t>
  </si>
  <si>
    <t>Vajda Dávid</t>
  </si>
  <si>
    <t>Unger Tamás</t>
  </si>
  <si>
    <t>Frank Donát</t>
  </si>
  <si>
    <t>Aradi Ágnes</t>
  </si>
  <si>
    <t>Győri Árpád</t>
  </si>
  <si>
    <t>Varga Mária</t>
  </si>
  <si>
    <t>Bajor Dénes</t>
  </si>
  <si>
    <t>Pados Lázár</t>
  </si>
  <si>
    <t>Hanák János</t>
  </si>
  <si>
    <t>Győri Zsóka</t>
  </si>
  <si>
    <t>Nyári Ágota</t>
  </si>
  <si>
    <t>Hajós Rezső</t>
  </si>
  <si>
    <t>Huber Ilona</t>
  </si>
  <si>
    <t>Gémes Gergő</t>
  </si>
  <si>
    <t>Agócs Rókus</t>
  </si>
  <si>
    <t>Rédei Lilla</t>
  </si>
  <si>
    <t>Erdei Mózes</t>
  </si>
  <si>
    <t>Szőke Ilona</t>
  </si>
  <si>
    <t>Agócs Rezső</t>
  </si>
  <si>
    <t>Seres Flóra</t>
  </si>
  <si>
    <t>Dobos Győző</t>
  </si>
  <si>
    <t>Valkó Lilla</t>
  </si>
  <si>
    <t>Stark János</t>
  </si>
  <si>
    <t>Fitos Anikó</t>
  </si>
  <si>
    <t>Jávor Paula</t>
  </si>
  <si>
    <t>Lázár Zsolt</t>
  </si>
  <si>
    <t>Szász Lídia</t>
  </si>
  <si>
    <t>Hidas Márta</t>
  </si>
  <si>
    <t>Arató Arany</t>
  </si>
  <si>
    <t>Agócs Orbán</t>
  </si>
  <si>
    <t>Vitéz Anikó</t>
  </si>
  <si>
    <t>Kürti Lázár</t>
  </si>
  <si>
    <t>Ócsai Klára</t>
  </si>
  <si>
    <t>Nyéki Noémi</t>
  </si>
  <si>
    <t>Vámos Rezső</t>
  </si>
  <si>
    <t>Vörös Simon</t>
  </si>
  <si>
    <t>Bajor Paula</t>
  </si>
  <si>
    <t>Pongó Simon</t>
  </si>
  <si>
    <t>Benkő Tamás</t>
  </si>
  <si>
    <t>Holló Árpád</t>
  </si>
  <si>
    <t>Pesti Lilla</t>
  </si>
  <si>
    <t>Bánki Teréz</t>
  </si>
  <si>
    <t>Lakos Orbán</t>
  </si>
  <si>
    <t>Pajor Emese</t>
  </si>
  <si>
    <t>Hamza Márkó</t>
  </si>
  <si>
    <t>Győri Győző</t>
  </si>
  <si>
    <t>Hajdú Helga</t>
  </si>
  <si>
    <t>Köves Gitta</t>
  </si>
  <si>
    <t>Lapos Lázár</t>
  </si>
  <si>
    <t>Török Csaba</t>
  </si>
  <si>
    <t>Béres Emese</t>
  </si>
  <si>
    <t>Erdős Vince</t>
  </si>
  <si>
    <t>Fehér Aurél</t>
  </si>
  <si>
    <t>Pados Aurél</t>
  </si>
  <si>
    <t>Matos Hilda</t>
  </si>
  <si>
    <t>Nádor Kinga</t>
  </si>
  <si>
    <t>Kövér Zsolt</t>
  </si>
  <si>
    <t>Havas Emese</t>
  </si>
  <si>
    <t>Ormai Bódog</t>
  </si>
  <si>
    <t>Parti Jakab</t>
  </si>
  <si>
    <t>Huber Lázár</t>
  </si>
  <si>
    <t>Arató Donát</t>
  </si>
  <si>
    <t>Rényi Andor</t>
  </si>
  <si>
    <t>Regős Tünde</t>
  </si>
  <si>
    <t>Dobos Emőke</t>
  </si>
  <si>
    <t>Lázár Fülöp</t>
  </si>
  <si>
    <t>Rideg Félix</t>
  </si>
  <si>
    <t>Bacsó Péter</t>
  </si>
  <si>
    <t>Kozma Judit</t>
  </si>
  <si>
    <t>Dózsa Tódor</t>
  </si>
  <si>
    <t>Dóczi Ágnes</t>
  </si>
  <si>
    <t>Makra Zsóka</t>
  </si>
  <si>
    <t>Zágon Mária</t>
  </si>
  <si>
    <t>Kürti Flóra</t>
  </si>
  <si>
    <t>Pesti Edina</t>
  </si>
  <si>
    <t>Hajós Tilda</t>
  </si>
  <si>
    <t>Kátai Judit</t>
  </si>
  <si>
    <t>Dudás Zsóka</t>
  </si>
  <si>
    <t>Vitéz Mária</t>
  </si>
  <si>
    <t>Honti Petra</t>
  </si>
  <si>
    <t>Havas Linda</t>
  </si>
  <si>
    <t>Hajdú Magda</t>
  </si>
  <si>
    <t>Benkő Mózes</t>
  </si>
  <si>
    <t>Barta Mária</t>
  </si>
  <si>
    <t>Bakos Fülöp</t>
  </si>
  <si>
    <t>Rényi Gerda</t>
  </si>
  <si>
    <t>Eszes Ervin</t>
  </si>
  <si>
    <t>Parti Erika</t>
  </si>
  <si>
    <t>Fejes Ágnes</t>
  </si>
  <si>
    <t>Agócs Kolos</t>
  </si>
  <si>
    <t>Ócsai Emese</t>
  </si>
  <si>
    <t>Szegő Tünde</t>
  </si>
  <si>
    <t>Gönci Ilona</t>
  </si>
  <si>
    <t>Jávor Helga</t>
  </si>
  <si>
    <t>Fitos Gyula</t>
  </si>
  <si>
    <t>Hidas Tilda</t>
  </si>
  <si>
    <t>Valkó Paula</t>
  </si>
  <si>
    <t>Koncz Rókus</t>
  </si>
  <si>
    <t>Béres Bódog</t>
  </si>
  <si>
    <t>Torda Judit</t>
  </si>
  <si>
    <t>Hajós Zsolt</t>
  </si>
  <si>
    <t>Ötvös Lipót</t>
  </si>
  <si>
    <t>Nyári Erika</t>
  </si>
  <si>
    <t>Vitéz Péter</t>
  </si>
  <si>
    <t>Galla Virág</t>
  </si>
  <si>
    <t>Dózsa Jónás</t>
  </si>
  <si>
    <t>Mohos Teréz</t>
  </si>
  <si>
    <t>Gönci Vanda</t>
  </si>
  <si>
    <t>Csáki Vince</t>
  </si>
  <si>
    <t>Csóka Mária</t>
  </si>
  <si>
    <t>Seres János</t>
  </si>
  <si>
    <t>Hegyi Barna</t>
  </si>
  <si>
    <t>Kádár Győző</t>
  </si>
  <si>
    <t>Mérei Edvin</t>
  </si>
  <si>
    <t>Somos Antal</t>
  </si>
  <si>
    <t>Dudás Gábor</t>
  </si>
  <si>
    <t>Aradi Pálma</t>
  </si>
  <si>
    <t>Dobai Tamás</t>
  </si>
  <si>
    <t>Fejes Bence</t>
  </si>
  <si>
    <t>Sárai Mózes</t>
  </si>
  <si>
    <t>Sutka Arika</t>
  </si>
  <si>
    <t>Virág Rezső</t>
  </si>
  <si>
    <t>Dombi Dénes</t>
  </si>
  <si>
    <t>Kende Rózsa</t>
  </si>
  <si>
    <t>Dombi Viola</t>
  </si>
  <si>
    <t>Szűcs Enikő</t>
  </si>
  <si>
    <t>Török Arika</t>
  </si>
  <si>
    <t>Gazsó Dezső</t>
  </si>
  <si>
    <t>Török Vince</t>
  </si>
  <si>
    <t>Rudas Barna</t>
  </si>
  <si>
    <t>Kerti Rezső</t>
  </si>
  <si>
    <t>Gönci Mózes</t>
  </si>
  <si>
    <t>Rudas Márta</t>
  </si>
  <si>
    <t>Hajdú Tibor</t>
  </si>
  <si>
    <t>Agócs Emese</t>
  </si>
  <si>
    <t>Sipos Judit</t>
  </si>
  <si>
    <t>Roboz Simon</t>
  </si>
  <si>
    <t>Dobos Márkó</t>
  </si>
  <si>
    <t>Bajor Bátor</t>
  </si>
  <si>
    <t>Egyed Endre</t>
  </si>
  <si>
    <t>Ocskó Gábor</t>
  </si>
  <si>
    <t>Ormai Pálma</t>
  </si>
  <si>
    <t>Kozma Gitta</t>
  </si>
  <si>
    <t>Bobák Lídia</t>
  </si>
  <si>
    <t>Erdős Fülöp</t>
  </si>
  <si>
    <t>Hamar Lenke</t>
  </si>
  <si>
    <t>Köves Simon</t>
  </si>
  <si>
    <t>Gazsó Petra</t>
  </si>
  <si>
    <t>Dudás Donát</t>
  </si>
  <si>
    <t>Unger Lázár</t>
  </si>
  <si>
    <t>Dudás Hajna</t>
  </si>
  <si>
    <t>Német Andor</t>
  </si>
  <si>
    <t>Czakó Magda</t>
  </si>
  <si>
    <t>Rédei Linda</t>
  </si>
  <si>
    <t>Nádor Paula</t>
  </si>
  <si>
    <t>Pongó Árpád</t>
  </si>
  <si>
    <t>Győri Antal</t>
  </si>
  <si>
    <t>Mohos Flóra</t>
  </si>
  <si>
    <t>Rideg Jónás</t>
  </si>
  <si>
    <t>Rónai Mózes</t>
  </si>
  <si>
    <t>Pajor Márkó</t>
  </si>
  <si>
    <t>Szegő Laura</t>
  </si>
  <si>
    <t>Bacsó Lipót</t>
  </si>
  <si>
    <t>Rényi Ilona</t>
  </si>
  <si>
    <t>Aradi Gergő</t>
  </si>
  <si>
    <t>Petró Gergő</t>
  </si>
  <si>
    <t>Csóka Ágnes</t>
  </si>
  <si>
    <t>Medve Péter</t>
  </si>
  <si>
    <t>Kapás Lázár</t>
  </si>
  <si>
    <t>Lázár Zsóka</t>
  </si>
  <si>
    <t>Sánta Arika</t>
  </si>
  <si>
    <t>Novák Tamás</t>
  </si>
  <si>
    <t>Piros Simon</t>
  </si>
  <si>
    <t>Bajor Edgár</t>
  </si>
  <si>
    <t>Vitéz Félix</t>
  </si>
  <si>
    <t>Mohos Ármin</t>
  </si>
  <si>
    <t>Dóczi Rezső</t>
  </si>
  <si>
    <t>Jávor Edvin</t>
  </si>
  <si>
    <t>Galla Fülöp</t>
  </si>
  <si>
    <t>Sánta Andor</t>
  </si>
  <si>
    <t>Dudás Ágnes</t>
  </si>
  <si>
    <t>Seres Ármin</t>
  </si>
  <si>
    <t>Rejtő Tamás</t>
  </si>
  <si>
    <t>Ócsai Erika</t>
  </si>
  <si>
    <t>Frank Kolos</t>
  </si>
  <si>
    <t>Matos Anita</t>
  </si>
  <si>
    <t>Dombi Hunor</t>
  </si>
  <si>
    <t>Kövér Magda</t>
  </si>
  <si>
    <t>Rényi Kinga</t>
  </si>
  <si>
    <t>Vámos Péter</t>
  </si>
  <si>
    <t>Benkő Pálma</t>
  </si>
  <si>
    <t>Ócsai Lázár</t>
  </si>
  <si>
    <t>Erdei Dezső</t>
  </si>
  <si>
    <t>Kádár Nelli</t>
  </si>
  <si>
    <t>Sényi Laura</t>
  </si>
  <si>
    <t>Regős Ervin</t>
  </si>
  <si>
    <t>Hajós Barna</t>
  </si>
  <si>
    <t>Somos Enikő</t>
  </si>
  <si>
    <t>Balla Flóra</t>
  </si>
  <si>
    <t>Balog Linda</t>
  </si>
  <si>
    <t>Ötvös Mózes</t>
  </si>
  <si>
    <t>Kürti Edina</t>
  </si>
  <si>
    <t>Vitéz Jakab</t>
  </si>
  <si>
    <t>Lapos Nelli</t>
  </si>
  <si>
    <t>Nyári Jónás</t>
  </si>
  <si>
    <t>Méhes Antal</t>
  </si>
  <si>
    <t>Valkó Simon</t>
  </si>
  <si>
    <t>Román Endre</t>
  </si>
  <si>
    <t>Pesti Ágota</t>
  </si>
  <si>
    <t>Sipos Donát</t>
  </si>
  <si>
    <t>Lapos Márta</t>
  </si>
  <si>
    <t>Lapos Kolos</t>
  </si>
  <si>
    <t>Sötér Hilda</t>
  </si>
  <si>
    <t>Nádor Dénes</t>
  </si>
  <si>
    <t>Rideg Vince</t>
  </si>
  <si>
    <t>Hajdú Hunor</t>
  </si>
  <si>
    <t>Sánta Jakab</t>
  </si>
  <si>
    <t>Rónai Bátor</t>
  </si>
  <si>
    <t>Torda Arika</t>
  </si>
  <si>
    <t>Mérei Lujza</t>
  </si>
  <si>
    <t>Rudas Péter</t>
  </si>
  <si>
    <t>Lázár Bence</t>
  </si>
  <si>
    <t>Cseke Gyula</t>
  </si>
  <si>
    <t>Pados Mária</t>
  </si>
  <si>
    <t>Orosz Júlia</t>
  </si>
  <si>
    <t>Pálfi Tilda</t>
  </si>
  <si>
    <t>Egyed Gyula</t>
  </si>
  <si>
    <t>Jávor Viola</t>
  </si>
  <si>
    <t>Balog Dénes</t>
  </si>
  <si>
    <t>Regős Jónás</t>
  </si>
  <si>
    <t>Matos Jónás</t>
  </si>
  <si>
    <t>Mérei Ilona</t>
  </si>
  <si>
    <t>Sötér Lívia</t>
  </si>
  <si>
    <t>Sényi Félix</t>
  </si>
  <si>
    <t>Kádár Hilda</t>
  </si>
  <si>
    <t>Mohos Mária</t>
  </si>
  <si>
    <t>Valkó Enikő</t>
  </si>
  <si>
    <t>Simák Fülöp</t>
  </si>
  <si>
    <t>Matos Lajos</t>
  </si>
  <si>
    <t>Jávor Jolán</t>
  </si>
  <si>
    <t>Balog Jolán</t>
  </si>
  <si>
    <t>Fodor Bódog</t>
  </si>
  <si>
    <t>Hamza Özséb</t>
  </si>
  <si>
    <t>Balog Tilda</t>
  </si>
  <si>
    <t>Lakos Tamás</t>
  </si>
  <si>
    <t>Sánta Győző</t>
  </si>
  <si>
    <t>Román Lilla</t>
  </si>
  <si>
    <t>Kende Bódog</t>
  </si>
  <si>
    <t>Rédei Ignác</t>
  </si>
  <si>
    <t>Rudas Jolán</t>
  </si>
  <si>
    <t>Frank János</t>
  </si>
  <si>
    <t>Kende Tünde</t>
  </si>
  <si>
    <t>Benkő Jolán</t>
  </si>
  <si>
    <t>Matos Timót</t>
  </si>
  <si>
    <t>Agócs Júlia</t>
  </si>
  <si>
    <t>Béres Magda</t>
  </si>
  <si>
    <t>Ötvös Ágota</t>
  </si>
  <si>
    <t>Virág Vilma</t>
  </si>
  <si>
    <t>Orosz Nelli</t>
  </si>
  <si>
    <t>Német Lujza</t>
  </si>
  <si>
    <t>Hamar Andor</t>
  </si>
  <si>
    <t>Roboz Timót</t>
  </si>
  <si>
    <t>Rényi Helga</t>
  </si>
  <si>
    <t>Holló Ágota</t>
  </si>
  <si>
    <t>Nyéki Arany</t>
  </si>
  <si>
    <t>Kerti Hunor</t>
  </si>
  <si>
    <t>Pécsi Vince</t>
  </si>
  <si>
    <t>Kövér Aurél</t>
  </si>
  <si>
    <t>Szász Timót</t>
  </si>
  <si>
    <t>Csóka Arika</t>
  </si>
  <si>
    <t>Csóka Tódor</t>
  </si>
  <si>
    <t>Petró Lázár</t>
  </si>
  <si>
    <t>Pécsi Kolos</t>
  </si>
  <si>
    <t>Lázár Kinga</t>
  </si>
  <si>
    <t>Arató Jakab</t>
  </si>
  <si>
    <t>Dobos Jolán</t>
  </si>
  <si>
    <t>Szegő Enikő</t>
  </si>
  <si>
    <t>Pados Anikó</t>
  </si>
  <si>
    <t>Virág Ármin</t>
  </si>
  <si>
    <t>Rádai Tekla</t>
  </si>
  <si>
    <t>Novák Vanda</t>
  </si>
  <si>
    <t>Makra János</t>
  </si>
  <si>
    <t>Győri Helga</t>
  </si>
  <si>
    <t>Pelle Lídia</t>
  </si>
  <si>
    <t>Nemes Arika</t>
  </si>
  <si>
    <t>Medve Simon</t>
  </si>
  <si>
    <t>Nyéki Jónás</t>
  </si>
  <si>
    <t>Roboz Anita</t>
  </si>
  <si>
    <t>Roboz Ágota</t>
  </si>
  <si>
    <t>Holló Bódog</t>
  </si>
  <si>
    <t>Gönci Antal</t>
  </si>
  <si>
    <t>Sziva Ágota</t>
  </si>
  <si>
    <t>Arató Barna</t>
  </si>
  <si>
    <t>Egyed Hilda</t>
  </si>
  <si>
    <t>Sötér Kolos</t>
  </si>
  <si>
    <t>Bacsó János</t>
  </si>
  <si>
    <t>Dóczi Endre</t>
  </si>
  <si>
    <t>Hamza Ilona</t>
  </si>
  <si>
    <t>Szász Anikó</t>
  </si>
  <si>
    <t>Toldi Gerda</t>
  </si>
  <si>
    <t>Budai Timót</t>
  </si>
  <si>
    <t>Barta Tódor</t>
  </si>
  <si>
    <t>Zágon Anita</t>
  </si>
  <si>
    <t>Vörös Noémi</t>
  </si>
  <si>
    <t>Dózsa Tünde</t>
  </si>
  <si>
    <t>Szűcs Emőke</t>
  </si>
  <si>
    <t>Virág Lipót</t>
  </si>
  <si>
    <t>Ocskó Teréz</t>
  </si>
  <si>
    <t>Ember Félix</t>
  </si>
  <si>
    <t>Jenei Beáta</t>
  </si>
  <si>
    <t>Simák Tódor</t>
  </si>
  <si>
    <t>Kürti Lívia</t>
  </si>
  <si>
    <t>Csóka Emőke</t>
  </si>
  <si>
    <t>Kövér Tibor</t>
  </si>
  <si>
    <t>Pongó Berta</t>
  </si>
  <si>
    <t>Medve Imola</t>
  </si>
  <si>
    <t>Sipos Gergő</t>
  </si>
  <si>
    <t>Rádai Laura</t>
  </si>
  <si>
    <t>Kövér Tamás</t>
  </si>
  <si>
    <t>Hanák Fanni</t>
  </si>
  <si>
    <t>Méhes Beáta</t>
  </si>
  <si>
    <t>Jenei Tibor</t>
  </si>
  <si>
    <t>Dobos Bence</t>
  </si>
  <si>
    <t>Dudás Tamás</t>
  </si>
  <si>
    <t>Valkó Emese</t>
  </si>
  <si>
    <t>Lévai Edina</t>
  </si>
  <si>
    <t>Boros Mária</t>
  </si>
  <si>
    <t>Német Lajos</t>
  </si>
  <si>
    <t>Nyári Lázár</t>
  </si>
  <si>
    <t>Ötvös Gitta</t>
  </si>
  <si>
    <t>Unger Magda</t>
  </si>
  <si>
    <t>Rudas Zsolt</t>
  </si>
  <si>
    <t>Kende Lajos</t>
  </si>
  <si>
    <t>Kónya Lívia</t>
  </si>
  <si>
    <t>Rónai Endre</t>
  </si>
  <si>
    <t>Varga Fanni</t>
  </si>
  <si>
    <t>Rédei Bódog</t>
  </si>
  <si>
    <t>Medve Rózsa</t>
  </si>
  <si>
    <t>Gémes Zsóka</t>
  </si>
  <si>
    <t>Hegyi Tekla</t>
  </si>
  <si>
    <t>Bobák Simon</t>
  </si>
  <si>
    <t>Budai Lajos</t>
  </si>
  <si>
    <t>Egyed Tamás</t>
  </si>
  <si>
    <t>Agócs Mária</t>
  </si>
  <si>
    <t>Roboz Linda</t>
  </si>
  <si>
    <t>Sziva Gerda</t>
  </si>
  <si>
    <t>Bajor Jolán</t>
  </si>
  <si>
    <t>Sényi Timót</t>
  </si>
  <si>
    <t>Orosz Tódor</t>
  </si>
  <si>
    <t>Méhes Edvin</t>
  </si>
  <si>
    <t>Mohos Andor</t>
  </si>
  <si>
    <t>Arató Tímea</t>
  </si>
  <si>
    <t>Eszes Mária</t>
  </si>
  <si>
    <t>Kozma Mária</t>
  </si>
  <si>
    <t>Erdei Tódor</t>
  </si>
  <si>
    <t>Balog Gábor</t>
  </si>
  <si>
    <t>Bajor Jakab</t>
  </si>
  <si>
    <t>Rejtő Klára</t>
  </si>
  <si>
    <t>Czakó Ágota</t>
  </si>
  <si>
    <t>Sutka Ilona</t>
  </si>
  <si>
    <t>Boros Andor</t>
  </si>
  <si>
    <t>Pelle Ignác</t>
  </si>
  <si>
    <t>Kónya Antal</t>
  </si>
  <si>
    <t>Aradi Antal</t>
  </si>
  <si>
    <t>Dobai Linda</t>
  </si>
  <si>
    <t>Lakos Hajna</t>
  </si>
  <si>
    <t>Szegő Simon</t>
  </si>
  <si>
    <t>Frank Edgár</t>
  </si>
  <si>
    <t>Ember Dénes</t>
  </si>
  <si>
    <t>Medve Judit</t>
  </si>
  <si>
    <t>Ember Özséb</t>
  </si>
  <si>
    <t>Hanák Berta</t>
  </si>
  <si>
    <t>Kádár Linda</t>
  </si>
  <si>
    <t>Német Noémi</t>
  </si>
  <si>
    <t>Rideg Endre</t>
  </si>
  <si>
    <t>Honti Laura</t>
  </si>
  <si>
    <t>Lévai Simon</t>
  </si>
  <si>
    <t>Hajós Mózes</t>
  </si>
  <si>
    <t>Virág Judit</t>
  </si>
  <si>
    <t>Havas Kinga</t>
  </si>
  <si>
    <t>Bánki Enikő</t>
  </si>
  <si>
    <t>Czakó Berta</t>
  </si>
  <si>
    <t>Sziva Kitti</t>
  </si>
  <si>
    <t>Sánta Flóra</t>
  </si>
  <si>
    <t>Szabó Laura</t>
  </si>
  <si>
    <t>Stark Rózsa</t>
  </si>
  <si>
    <t>Piros Ágnes</t>
  </si>
  <si>
    <t>Matos Mária</t>
  </si>
  <si>
    <t>Ember Árpád</t>
  </si>
  <si>
    <t>Pálos Gergő</t>
  </si>
  <si>
    <t>Havas Petra</t>
  </si>
  <si>
    <t>Hamza Timót</t>
  </si>
  <si>
    <t>Szőke Berta</t>
  </si>
  <si>
    <t>Pécsi Mózes</t>
  </si>
  <si>
    <t>Szabó Pálma</t>
  </si>
  <si>
    <t>Erdős Lajos</t>
  </si>
  <si>
    <t>Sárai Simon</t>
  </si>
  <si>
    <t>Budai Vince</t>
  </si>
  <si>
    <t>Regős Lipót</t>
  </si>
  <si>
    <t>Somos Jakab</t>
  </si>
  <si>
    <t>Kátai Donát</t>
  </si>
  <si>
    <t>Vajda Bódog</t>
  </si>
  <si>
    <t>Szőke Dénes</t>
  </si>
  <si>
    <t>Köves Győző</t>
  </si>
  <si>
    <t>Dombi Antal</t>
  </si>
  <si>
    <t>Ócsai Arika</t>
  </si>
  <si>
    <t>Rónai Hunor</t>
  </si>
  <si>
    <t>Kerti Zsóka</t>
  </si>
  <si>
    <t>Rádai János</t>
  </si>
  <si>
    <t>Stark Bódog</t>
  </si>
  <si>
    <t>Lévai Hilda</t>
  </si>
  <si>
    <t>Lévai Hajna</t>
  </si>
  <si>
    <t>Balla Arika</t>
  </si>
  <si>
    <t>Rádai Rezső</t>
  </si>
  <si>
    <t>Frank Beáta</t>
  </si>
  <si>
    <t>Gönci Edvin</t>
  </si>
  <si>
    <t>Seres Árpád</t>
  </si>
  <si>
    <t>Kozma Jolán</t>
  </si>
  <si>
    <t>Jenei Jolán</t>
  </si>
  <si>
    <t>Toldi Gyula</t>
  </si>
  <si>
    <t>Vajda Péter</t>
  </si>
  <si>
    <t>Mózer Simon</t>
  </si>
  <si>
    <t>Török Tamás</t>
  </si>
  <si>
    <t>Korda Jolán</t>
  </si>
  <si>
    <t>Simák Gergő</t>
  </si>
  <si>
    <t>Erdei Ilona</t>
  </si>
  <si>
    <t>Kövér Simon</t>
  </si>
  <si>
    <t>Ocskó Vanda</t>
  </si>
  <si>
    <t>Ember Lázár</t>
  </si>
  <si>
    <t>Rónai Magda</t>
  </si>
  <si>
    <t>Pongó Laura</t>
  </si>
  <si>
    <t>Jávor Nelli</t>
  </si>
  <si>
    <t>Vámos Jolán</t>
  </si>
  <si>
    <t>Gazsó Fülöp</t>
  </si>
  <si>
    <t>Fehér Noémi</t>
  </si>
  <si>
    <t>azonosító</t>
  </si>
  <si>
    <t>név</t>
  </si>
  <si>
    <t>nyitás</t>
  </si>
  <si>
    <t>A táblázat banki ügyfelek nevét és számla-nyitásuk dátumát tartalmazza. Ké-</t>
  </si>
  <si>
    <t>tására az A2:A131, a D2:D131, a G2:G131 és a J2:J131 tartományok celláiban!</t>
  </si>
  <si>
    <t>Az azonosító szakaszait kötöjellel válassza el egymástól!</t>
  </si>
  <si>
    <t>Az első szakasz a számla-nyitás szerinti rangsor-pozíciót mutassa! A legkoráb-</t>
  </si>
  <si>
    <t>A második szakasz mindig három karakter hosszú legyen és a dátumot tartal-</t>
  </si>
  <si>
    <t>szítsen három szakaszból álló karakterláncot az ügyfelek egyértelmű azonosí-</t>
  </si>
  <si>
    <t>ban nyitott számla kapja az egyes sorszámot! Az azonos napon nyitott szám-</t>
  </si>
  <si>
    <t>lák sorszámai is azonosak legyenek! Ez a szakasz mindig négy karakterből áll-</t>
  </si>
  <si>
    <t>mazó cella sorának számát mutassa! Az üres helyeket nullákkal töltse fel!</t>
  </si>
  <si>
    <t>A dátum rangsor-pozícióját a RANG.EGY, cellájának sor és oszlop-számát a</t>
  </si>
  <si>
    <t>számát mutassa! Az A oszlop kapja az egyes sorszámot! Az üres karakter-</t>
  </si>
  <si>
    <t>A harmadik szakasz két karakterből álljon és a dátumot tartalmazó oszlop</t>
  </si>
  <si>
    <t>SOR és az OSZLOP függvényekkel tudja megállapítani. A nullák képzéséhez</t>
  </si>
  <si>
    <t>használja a SZÖVEG függvényt!</t>
  </si>
  <si>
    <t>Basal</t>
  </si>
  <si>
    <t>Baskó</t>
  </si>
  <si>
    <t>Bogád</t>
  </si>
  <si>
    <t>Bokor</t>
  </si>
  <si>
    <t>Bucsa</t>
  </si>
  <si>
    <t>Bugac</t>
  </si>
  <si>
    <t>Buják</t>
  </si>
  <si>
    <t>Csehi</t>
  </si>
  <si>
    <t>Dobri</t>
  </si>
  <si>
    <t>Etyek</t>
  </si>
  <si>
    <t>Fajsz</t>
  </si>
  <si>
    <t>Foktő</t>
  </si>
  <si>
    <t>Gátér</t>
  </si>
  <si>
    <t>Gelse</t>
  </si>
  <si>
    <t>Gyönk</t>
  </si>
  <si>
    <t>Hahót</t>
  </si>
  <si>
    <t>Harka</t>
  </si>
  <si>
    <t>Hejce</t>
  </si>
  <si>
    <t>Himod</t>
  </si>
  <si>
    <t>Hottó</t>
  </si>
  <si>
    <t>Hunya</t>
  </si>
  <si>
    <t>Jákfa</t>
  </si>
  <si>
    <t>Kánya</t>
  </si>
  <si>
    <t>Karos</t>
  </si>
  <si>
    <t>Kásád</t>
  </si>
  <si>
    <t>Kazár</t>
  </si>
  <si>
    <t>Kokad</t>
  </si>
  <si>
    <t>Pomáz</t>
  </si>
  <si>
    <t>Levél</t>
  </si>
  <si>
    <t>Liget</t>
  </si>
  <si>
    <t>Liszó</t>
  </si>
  <si>
    <t>Lulla</t>
  </si>
  <si>
    <t>Mánfa</t>
  </si>
  <si>
    <t>Márok</t>
  </si>
  <si>
    <t>Dorog</t>
  </si>
  <si>
    <t>Mocsa</t>
  </si>
  <si>
    <t>Monaj</t>
  </si>
  <si>
    <t>Murga</t>
  </si>
  <si>
    <t>Patak</t>
  </si>
  <si>
    <t>Pecöl</t>
  </si>
  <si>
    <t>Kecel</t>
  </si>
  <si>
    <t>Porva</t>
  </si>
  <si>
    <t>Pósfa</t>
  </si>
  <si>
    <t>Rajka</t>
  </si>
  <si>
    <t>Ricse</t>
  </si>
  <si>
    <t>Ruzsa</t>
  </si>
  <si>
    <t>Sényő</t>
  </si>
  <si>
    <t>Sitke</t>
  </si>
  <si>
    <t>Söpte</t>
  </si>
  <si>
    <t>Szada</t>
  </si>
  <si>
    <t>Szajk</t>
  </si>
  <si>
    <t>Szőce</t>
  </si>
  <si>
    <t>Szúcs</t>
  </si>
  <si>
    <t>Szuha</t>
  </si>
  <si>
    <t>Szügy</t>
  </si>
  <si>
    <t>Aszód</t>
  </si>
  <si>
    <t>Tomor</t>
  </si>
  <si>
    <t>Udvar</t>
  </si>
  <si>
    <t>Úrkút</t>
  </si>
  <si>
    <t>Uszód</t>
  </si>
  <si>
    <t>Üllés</t>
  </si>
  <si>
    <t>Tokaj</t>
  </si>
  <si>
    <t>Zabar</t>
  </si>
  <si>
    <t>Zádor</t>
  </si>
  <si>
    <t>Zsáka</t>
  </si>
  <si>
    <t>Zsurk</t>
  </si>
  <si>
    <t>Nevesítse a három változó méretű tartományt! A lokális nevek</t>
  </si>
  <si>
    <t>-</t>
  </si>
  <si>
    <t>jon! Az üres karakter-helyeket nullákkal töltse fel! Például, a 28-as rangsor-</t>
  </si>
  <si>
    <t>pozíciójú dátum első azonosító-szakasza 0028 legyen!</t>
  </si>
  <si>
    <t>Például,  a 28. sorban álló dátum második azonosító-szakasza 028 legyen!</t>
  </si>
  <si>
    <t>helyeket nullákkal töltse fel! Például, a munkalap 3. oszlopában álló dátum</t>
  </si>
  <si>
    <t>harmadik azonosító-szakasza 03 legyen!</t>
  </si>
  <si>
    <t>A táblázat sor-címkéi magyarországi település-nevek, oszlop-cím-</t>
  </si>
  <si>
    <t>kéi hónapk és adatai a települések által jelentett eset-számok. A</t>
  </si>
  <si>
    <t>települések önként csatlakoznak a folyamatos felméréshez. Tehát</t>
  </si>
  <si>
    <t>az idő múlásával és újabb települések csatlakozásával a táblázat</t>
  </si>
  <si>
    <t>egyre nagyobb lesz. A települések első adatközlésükkel csatlakoz-</t>
  </si>
  <si>
    <t>nak a felméréshez. A cellában álló kötőjel az adatszolgáltatás el-</t>
  </si>
  <si>
    <t>mulasztását jelzi.</t>
  </si>
  <si>
    <t>„hónapok”, „települések” és „EsetSzámok” legyenek! A két vektor</t>
  </si>
  <si>
    <t>(hónapok, települések) deklarációjában a zárócellák pozícióját az</t>
  </si>
  <si>
    <r>
      <t xml:space="preserve">első üres cella pozíciójával határozza meg! Az </t>
    </r>
    <r>
      <rPr>
        <b/>
        <sz val="9"/>
        <color rgb="FFFF0000"/>
        <rFont val="Candara"/>
        <family val="2"/>
        <charset val="238"/>
      </rPr>
      <t>„</t>
    </r>
    <r>
      <rPr>
        <b/>
        <sz val="9"/>
        <color rgb="FFFF0000"/>
        <rFont val="Calibri"/>
        <family val="2"/>
        <charset val="238"/>
        <scheme val="minor"/>
      </rPr>
      <t>EsetSzámok</t>
    </r>
    <r>
      <rPr>
        <b/>
        <sz val="9"/>
        <color rgb="FFFF0000"/>
        <rFont val="Candara"/>
        <family val="2"/>
        <charset val="238"/>
      </rPr>
      <t>”</t>
    </r>
    <r>
      <rPr>
        <b/>
        <sz val="9"/>
        <color rgb="FFFF0000"/>
        <rFont val="Calibri"/>
        <family val="2"/>
        <charset val="238"/>
        <scheme val="minor"/>
      </rPr>
      <t xml:space="preserve"> név</t>
    </r>
  </si>
  <si>
    <r>
      <t xml:space="preserve">deklarációjában használja fel a </t>
    </r>
    <r>
      <rPr>
        <b/>
        <sz val="9"/>
        <color rgb="FFFF0000"/>
        <rFont val="Candara"/>
        <family val="2"/>
        <charset val="238"/>
      </rPr>
      <t>„</t>
    </r>
    <r>
      <rPr>
        <b/>
        <sz val="9"/>
        <color rgb="FFFF0000"/>
        <rFont val="Calibri"/>
        <family val="2"/>
        <charset val="238"/>
        <scheme val="minor"/>
      </rPr>
      <t>hónapok” és a „települések” neve-</t>
    </r>
  </si>
  <si>
    <t>ket!</t>
  </si>
  <si>
    <t>utolsó település</t>
  </si>
  <si>
    <r>
      <t xml:space="preserve">Ezen a lapon követik majd a felhasználók az </t>
    </r>
    <r>
      <rPr>
        <b/>
        <sz val="9"/>
        <color rgb="FFFF0000"/>
        <rFont val="Candara"/>
        <family val="2"/>
        <charset val="238"/>
      </rPr>
      <t>„esetek 1” munkalap</t>
    </r>
  </si>
  <si>
    <t>Először hozzon létre globális nevet az utolsó település adat-cellái-</t>
  </si>
  <si>
    <t>nak vagy másként fogalmazva az EsetSzámok tartomány utolsó</t>
  </si>
  <si>
    <t>sorának! Természetesen, a név tartománya mindig az éppen aktu-</t>
  </si>
  <si>
    <t>ális utolsó adatsor legyen!</t>
  </si>
  <si>
    <t>táblázatának változásait. Három folyamatosan változó adat meg-</t>
  </si>
  <si>
    <t>jelenítését kell biztosítania.</t>
  </si>
  <si>
    <t>hónapjai</t>
  </si>
  <si>
    <t>utolsó eset-száma</t>
  </si>
  <si>
    <t>Írassa ki a C4-es cellában az utolsó csatlakozó település nevét!</t>
  </si>
  <si>
    <t>Írassa ki F4-es cellában, hány hónapja csatlakozott az utolsó tele-</t>
  </si>
  <si>
    <t>pülés a felméréshez! Írassa ki a I4-es cellában, hány esetet jelen-</t>
  </si>
  <si>
    <t>tett az elmúlt hónapban az utolsó település.</t>
  </si>
  <si>
    <t>Siklósi
Cecilia</t>
  </si>
  <si>
    <t>Rákoczi
Levente</t>
  </si>
  <si>
    <t>Tomcsik
Kristóf</t>
  </si>
  <si>
    <t>Padányi
Barbara</t>
  </si>
  <si>
    <t>Székely
Jeromos</t>
  </si>
  <si>
    <t>Megyeri
Zsombor</t>
  </si>
  <si>
    <t>Surányi
Gergely</t>
  </si>
  <si>
    <t>Alföldi
Klotild</t>
  </si>
  <si>
    <t>Pozsgai
Tivadar</t>
  </si>
  <si>
    <t>Halmosi
Beatrix</t>
  </si>
  <si>
    <t>Ladányi
Szilvia</t>
  </si>
  <si>
    <t>Kárpáti
Terézia</t>
  </si>
  <si>
    <t>Selmeci
Piroska</t>
  </si>
  <si>
    <t>Sárvári
Szabina</t>
  </si>
  <si>
    <t>Szepesi
Richárd</t>
  </si>
  <si>
    <t>Szendrő
Kelemen</t>
  </si>
  <si>
    <t>Majoros
Pongrác</t>
  </si>
  <si>
    <t>Pusztai
Levente</t>
  </si>
  <si>
    <t>Gyimesi
Katinka</t>
  </si>
  <si>
    <t>Hernádi
Frigyes</t>
  </si>
  <si>
    <t>Mocsári
Gergely</t>
  </si>
  <si>
    <t>Somogyi
Adrienn</t>
  </si>
  <si>
    <t>Reményi
Csongor</t>
  </si>
  <si>
    <t>Soproni
Bonifác</t>
  </si>
  <si>
    <t>Petényi
Katalin</t>
  </si>
  <si>
    <t>Adorján
Gellért</t>
  </si>
  <si>
    <t>Nógrádi
Natália</t>
  </si>
  <si>
    <t>Keszler
Martina</t>
  </si>
  <si>
    <t>Palágyi
Antónia</t>
  </si>
  <si>
    <t>Stadler
Boriska</t>
  </si>
  <si>
    <t>Zsoldos
Ábrahám</t>
  </si>
  <si>
    <t>Perlaki
Ágoston</t>
  </si>
  <si>
    <t>Kamarás
Sarolta</t>
  </si>
  <si>
    <t>Kőműves
Rozália</t>
  </si>
  <si>
    <t>Tihanyi
Liliána</t>
  </si>
  <si>
    <t>Sárközi
Orsolya</t>
  </si>
  <si>
    <t>Sziráki
Kriszta</t>
  </si>
  <si>
    <t>Hegedűs
Leonóra</t>
  </si>
  <si>
    <t>Borbély
Szeréna</t>
  </si>
  <si>
    <t>Kubinyi
Gyöngyi</t>
  </si>
  <si>
    <t>Csernus
Szilárd</t>
  </si>
  <si>
    <t>Sarkadi
Tivadar</t>
  </si>
  <si>
    <t>Radnóti
Adorján</t>
  </si>
  <si>
    <t>Kerekes
Gizella</t>
  </si>
  <si>
    <t>Komlósi
Paulina</t>
  </si>
  <si>
    <t>Fonyódi
Melinda</t>
  </si>
  <si>
    <t>Pásztor
Borbála</t>
  </si>
  <si>
    <t>Polányi
Barbara</t>
  </si>
  <si>
    <t>Szalkai
Jusztin</t>
  </si>
  <si>
    <t>Hetényi
Valéria</t>
  </si>
  <si>
    <t>Szirtes
Gerzson</t>
  </si>
  <si>
    <t>Forgács
Tihamér</t>
  </si>
  <si>
    <t>Lakatos
Benedek</t>
  </si>
  <si>
    <t>Pázmány
Hermina</t>
  </si>
  <si>
    <t>Szántai
Gertrúd</t>
  </si>
  <si>
    <t>Jurányi
Szervác</t>
  </si>
  <si>
    <t>Udvardi
Katalin</t>
  </si>
  <si>
    <t>Sárkány
Bíborka</t>
  </si>
  <si>
    <t>Megyesi
Felícia</t>
  </si>
  <si>
    <t>Jobbágy
Marcell</t>
  </si>
  <si>
    <t>Fellegi
Kristóf</t>
  </si>
  <si>
    <t>Karikás
Norbert</t>
  </si>
  <si>
    <t>Szamosi
Gusztáv</t>
  </si>
  <si>
    <t>Lendvai
Györgyi</t>
  </si>
  <si>
    <t>Buzsáki
Salamon</t>
  </si>
  <si>
    <t>Selényi
Csenger</t>
  </si>
  <si>
    <t>Bodrogi
Olimpia</t>
  </si>
  <si>
    <t>Horváth
Taksony</t>
  </si>
  <si>
    <t>Kecskés
Valéria</t>
  </si>
  <si>
    <t>Nyitrai
Salamon</t>
  </si>
  <si>
    <t>Pákozdi
Borbála</t>
  </si>
  <si>
    <t>Kőszegi
Tivadar</t>
  </si>
  <si>
    <t>Hidvégi
Adorján</t>
  </si>
  <si>
    <t>Solymos
Antónia</t>
  </si>
  <si>
    <t>Szigeti
Gergely</t>
  </si>
  <si>
    <t>Csontos
Rozália</t>
  </si>
  <si>
    <t>Dévényi
Liliána</t>
  </si>
  <si>
    <t>Sasvári
Richárd</t>
  </si>
  <si>
    <t>Szegedi
Tivadar</t>
  </si>
  <si>
    <t>Dömötör
Ábrahám</t>
  </si>
  <si>
    <t>Fazekas
Benedek</t>
  </si>
  <si>
    <t>Mohácsi
Katalin</t>
  </si>
  <si>
    <t>Hornyák
Gerzson</t>
  </si>
  <si>
    <t>Szebeni
Boriska</t>
  </si>
  <si>
    <t>Krizsán
Katinka</t>
  </si>
  <si>
    <t>Hatvani
Hermina</t>
  </si>
  <si>
    <t>Serföző
Adrienn</t>
  </si>
  <si>
    <t>Kertész
Bonifác</t>
  </si>
  <si>
    <t>Kopácsi
Martina</t>
  </si>
  <si>
    <t>Székács
Cecilia</t>
  </si>
  <si>
    <t>Tasnádi
Gizella</t>
  </si>
  <si>
    <t>Kulcsár
Szeréna</t>
  </si>
  <si>
    <t>Csiszár
Gergely</t>
  </si>
  <si>
    <t>Császár
Olimpia</t>
  </si>
  <si>
    <t>Pallagi
Gertrúd</t>
  </si>
  <si>
    <t>Murányi
Kriszta</t>
  </si>
  <si>
    <t>Bakonyi
Terézia</t>
  </si>
  <si>
    <t>Lengyel
Sarolta</t>
  </si>
  <si>
    <t>Nyerges
Melinda</t>
  </si>
  <si>
    <t>Szakács
Ágoston</t>
  </si>
  <si>
    <t>Csaplár
Szilárd</t>
  </si>
  <si>
    <t>Csordás
Jeromos</t>
  </si>
  <si>
    <t>Palotás
Orsolya</t>
  </si>
  <si>
    <t>Országh
Norbert</t>
  </si>
  <si>
    <t>Jelinek
Szabina</t>
  </si>
  <si>
    <t>Soltész
Bíborka</t>
  </si>
  <si>
    <t>Berényi
Felícia</t>
  </si>
  <si>
    <t>Solymár
Leonóra</t>
  </si>
  <si>
    <t>Erdélyi
Barbara</t>
  </si>
  <si>
    <t>Sáfrány
Szervác</t>
  </si>
  <si>
    <t>Perényi
Levente</t>
  </si>
  <si>
    <t>kód</t>
  </si>
  <si>
    <t>I/1</t>
  </si>
  <si>
    <t>I/2</t>
  </si>
  <si>
    <t>II/1</t>
  </si>
  <si>
    <t>II/2</t>
  </si>
  <si>
    <t>III/1</t>
  </si>
  <si>
    <t>III/2</t>
  </si>
  <si>
    <t>IV/1</t>
  </si>
  <si>
    <t>IV/2</t>
  </si>
  <si>
    <t>V/1</t>
  </si>
  <si>
    <t>V/2</t>
  </si>
  <si>
    <t>Siklósi Cecilia</t>
  </si>
  <si>
    <t>Rákoczi Levente</t>
  </si>
  <si>
    <t>Tomcsik Kristóf</t>
  </si>
  <si>
    <t>Padányi Barbara</t>
  </si>
  <si>
    <t>Székely Jeromos</t>
  </si>
  <si>
    <t>Megyeri Zsombor</t>
  </si>
  <si>
    <t>Surányi Gergely</t>
  </si>
  <si>
    <t>Alföldi Klotild</t>
  </si>
  <si>
    <t>Pozsgai Tivadar</t>
  </si>
  <si>
    <t>Halmosi Beatrix</t>
  </si>
  <si>
    <t>Ladányi Szilvia</t>
  </si>
  <si>
    <t>Kárpáti Terézia</t>
  </si>
  <si>
    <t>Selmeci Piroska</t>
  </si>
  <si>
    <t>Sárvári Szabina</t>
  </si>
  <si>
    <t>Szepesi Richárd</t>
  </si>
  <si>
    <t>Szendrő Kelemen</t>
  </si>
  <si>
    <t>Majoros Pongrác</t>
  </si>
  <si>
    <t>Pusztai Levente</t>
  </si>
  <si>
    <t>Gyimesi Katinka</t>
  </si>
  <si>
    <t>Hernádi Frigyes</t>
  </si>
  <si>
    <t>Mocsári Gergely</t>
  </si>
  <si>
    <t>Somogyi Adrienn</t>
  </si>
  <si>
    <t>Reményi Csongor</t>
  </si>
  <si>
    <t>Soproni Bonifác</t>
  </si>
  <si>
    <t>Petényi Katalin</t>
  </si>
  <si>
    <t>Adorján Gellért</t>
  </si>
  <si>
    <t>Nógrádi Natália</t>
  </si>
  <si>
    <t>Keszler Martina</t>
  </si>
  <si>
    <t>Palágyi Antónia</t>
  </si>
  <si>
    <t>Stadler Boriska</t>
  </si>
  <si>
    <t>Zsoldos Ábrahám</t>
  </si>
  <si>
    <t>Perlaki Ágoston</t>
  </si>
  <si>
    <t>Kamarás Sarolta</t>
  </si>
  <si>
    <t>Kőműves Rozália</t>
  </si>
  <si>
    <t>Tihanyi Liliána</t>
  </si>
  <si>
    <t>Sárközi Orsolya</t>
  </si>
  <si>
    <t>Sziráki Kriszta</t>
  </si>
  <si>
    <t>Hegedűs Leonóra</t>
  </si>
  <si>
    <t>Borbély Szeréna</t>
  </si>
  <si>
    <t>Kubinyi Gyöngyi</t>
  </si>
  <si>
    <t>Csernus Szilárd</t>
  </si>
  <si>
    <t>Sarkadi Tivadar</t>
  </si>
  <si>
    <t>Radnóti Adorján</t>
  </si>
  <si>
    <t>Kerekes Gizella</t>
  </si>
  <si>
    <t>Komlósi Paulina</t>
  </si>
  <si>
    <t>Fonyódi Melinda</t>
  </si>
  <si>
    <t>Pásztor Borbála</t>
  </si>
  <si>
    <t>Polányi Barbara</t>
  </si>
  <si>
    <t>Szalkai Jusztin</t>
  </si>
  <si>
    <t>Hetényi Valéria</t>
  </si>
  <si>
    <t>Szirtes Gerzson</t>
  </si>
  <si>
    <t>Forgács Tihamér</t>
  </si>
  <si>
    <t>Lakatos Benedek</t>
  </si>
  <si>
    <t>Pázmány Hermina</t>
  </si>
  <si>
    <t>Szántai Gertrúd</t>
  </si>
  <si>
    <t>Jurányi Szervác</t>
  </si>
  <si>
    <t>Udvardi Katalin</t>
  </si>
  <si>
    <t>Sárkány Bíborka</t>
  </si>
  <si>
    <t>Megyesi Felícia</t>
  </si>
  <si>
    <t>Jobbágy Marcell</t>
  </si>
  <si>
    <t>Fellegi Kristóf</t>
  </si>
  <si>
    <t>Karikás Norbert</t>
  </si>
  <si>
    <t>Szamosi Gusztáv</t>
  </si>
  <si>
    <t>Lendvai Györgyi</t>
  </si>
  <si>
    <t>Buzsáki Salamon</t>
  </si>
  <si>
    <t>Selényi Csenger</t>
  </si>
  <si>
    <t>Bodrogi Olimpia</t>
  </si>
  <si>
    <t>Horváth Taksony</t>
  </si>
  <si>
    <t>Kecskés Valéria</t>
  </si>
  <si>
    <t>Nyitrai Salamon</t>
  </si>
  <si>
    <t>Pákozdi Borbála</t>
  </si>
  <si>
    <t>Kőszegi Tivadar</t>
  </si>
  <si>
    <t>Hidvégi Adorján</t>
  </si>
  <si>
    <t>Solymos Antónia</t>
  </si>
  <si>
    <t>Szigeti Gergely</t>
  </si>
  <si>
    <t>Csontos Rozália</t>
  </si>
  <si>
    <t>Dévényi Liliána</t>
  </si>
  <si>
    <t>Sasvári Richárd</t>
  </si>
  <si>
    <t>Szegedi Tivadar</t>
  </si>
  <si>
    <t>Dömötör Ábrahám</t>
  </si>
  <si>
    <t>Fazekas Benedek</t>
  </si>
  <si>
    <t>Mohácsi Katalin</t>
  </si>
  <si>
    <t>Hornyák Gerzson</t>
  </si>
  <si>
    <t>Szebeni Boriska</t>
  </si>
  <si>
    <t>Krizsán Katinka</t>
  </si>
  <si>
    <t>Hatvani Hermina</t>
  </si>
  <si>
    <t>Serföző Adrienn</t>
  </si>
  <si>
    <t>Kertész Bonifác</t>
  </si>
  <si>
    <t>Kopácsi Martina</t>
  </si>
  <si>
    <t>Székács Cecilia</t>
  </si>
  <si>
    <t>Tasnádi Gizella</t>
  </si>
  <si>
    <t>Kulcsár Szeréna</t>
  </si>
  <si>
    <t>Csiszár Gergely</t>
  </si>
  <si>
    <t>Császár Olimpia</t>
  </si>
  <si>
    <t>Pallagi Gertrúd</t>
  </si>
  <si>
    <t>Murányi Kriszta</t>
  </si>
  <si>
    <t>Bakonyi Terézia</t>
  </si>
  <si>
    <t>Lengyel Sarolta</t>
  </si>
  <si>
    <t>Nyerges Melinda</t>
  </si>
  <si>
    <t>Szakács Ágoston</t>
  </si>
  <si>
    <t>Csaplár Szilárd</t>
  </si>
  <si>
    <t>Csordás Jeromos</t>
  </si>
  <si>
    <t>Palotás Orsolya</t>
  </si>
  <si>
    <t>Országh Norbert</t>
  </si>
  <si>
    <t>Jelinek Szabina</t>
  </si>
  <si>
    <t>Soltész Bíborka</t>
  </si>
  <si>
    <t>Berényi Felícia</t>
  </si>
  <si>
    <t>Solymár Leonóra</t>
  </si>
  <si>
    <t>Erdélyi Barbara</t>
  </si>
  <si>
    <t>Sáfrány Szervác</t>
  </si>
  <si>
    <t>Perényi Levente</t>
  </si>
  <si>
    <t>SC.002</t>
  </si>
  <si>
    <t>RL.003</t>
  </si>
  <si>
    <t>TK.004</t>
  </si>
  <si>
    <t>PB.005</t>
  </si>
  <si>
    <t>SJ.006</t>
  </si>
  <si>
    <t>MZ.007</t>
  </si>
  <si>
    <t>SG.008</t>
  </si>
  <si>
    <t>AK.009</t>
  </si>
  <si>
    <t>PT.010</t>
  </si>
  <si>
    <t>HB.011</t>
  </si>
  <si>
    <t>LS.012</t>
  </si>
  <si>
    <t>KT.013</t>
  </si>
  <si>
    <t>SP.014</t>
  </si>
  <si>
    <t>SS.015</t>
  </si>
  <si>
    <t>SR.016</t>
  </si>
  <si>
    <t>SK.017</t>
  </si>
  <si>
    <t>MP.018</t>
  </si>
  <si>
    <t>PL.019</t>
  </si>
  <si>
    <t>GK.020</t>
  </si>
  <si>
    <t>HF.021</t>
  </si>
  <si>
    <t>MG.022</t>
  </si>
  <si>
    <t>SA.023</t>
  </si>
  <si>
    <t>RC.024</t>
  </si>
  <si>
    <t>SB.025</t>
  </si>
  <si>
    <t>PK.026</t>
  </si>
  <si>
    <t>AG.027</t>
  </si>
  <si>
    <t>NN.028</t>
  </si>
  <si>
    <t>KM.029</t>
  </si>
  <si>
    <t>PA.030</t>
  </si>
  <si>
    <t>SB.031</t>
  </si>
  <si>
    <t>ZÁ.032</t>
  </si>
  <si>
    <t>PÁ.033</t>
  </si>
  <si>
    <t>KS.034</t>
  </si>
  <si>
    <t>KR.035</t>
  </si>
  <si>
    <t>TL.036</t>
  </si>
  <si>
    <t>SO.037</t>
  </si>
  <si>
    <t>SK.038</t>
  </si>
  <si>
    <t>HL.039</t>
  </si>
  <si>
    <t>BS.040</t>
  </si>
  <si>
    <t>KG.041</t>
  </si>
  <si>
    <t>CS.042</t>
  </si>
  <si>
    <t>ST.043</t>
  </si>
  <si>
    <t>RA.044</t>
  </si>
  <si>
    <t>KG.045</t>
  </si>
  <si>
    <t>KP.046</t>
  </si>
  <si>
    <t>FM.047</t>
  </si>
  <si>
    <t>PB.048</t>
  </si>
  <si>
    <t>PB.049</t>
  </si>
  <si>
    <t>SJ.050</t>
  </si>
  <si>
    <t>HV.051</t>
  </si>
  <si>
    <t>SG.052</t>
  </si>
  <si>
    <t>FT.053</t>
  </si>
  <si>
    <t>LB.054</t>
  </si>
  <si>
    <t>PH.055</t>
  </si>
  <si>
    <t>SG.056</t>
  </si>
  <si>
    <t>JS.057</t>
  </si>
  <si>
    <t>UK.058</t>
  </si>
  <si>
    <t>SB.059</t>
  </si>
  <si>
    <t>MF.060</t>
  </si>
  <si>
    <t>JM.061</t>
  </si>
  <si>
    <t>FK.062</t>
  </si>
  <si>
    <t>KN.063</t>
  </si>
  <si>
    <t>SG.064</t>
  </si>
  <si>
    <t>LG.065</t>
  </si>
  <si>
    <t>BS.066</t>
  </si>
  <si>
    <t>SC.067</t>
  </si>
  <si>
    <t>BO.068</t>
  </si>
  <si>
    <t>HT.069</t>
  </si>
  <si>
    <t>KV.070</t>
  </si>
  <si>
    <t>NS.071</t>
  </si>
  <si>
    <t>PB.072</t>
  </si>
  <si>
    <t>KT.073</t>
  </si>
  <si>
    <t>HA.074</t>
  </si>
  <si>
    <t>SA.075</t>
  </si>
  <si>
    <t>SG.076</t>
  </si>
  <si>
    <t>CR.077</t>
  </si>
  <si>
    <t>DL.078</t>
  </si>
  <si>
    <t>SR.079</t>
  </si>
  <si>
    <t>ST.080</t>
  </si>
  <si>
    <t>DÁ.081</t>
  </si>
  <si>
    <t>FB.082</t>
  </si>
  <si>
    <t>MK.083</t>
  </si>
  <si>
    <t>HG.084</t>
  </si>
  <si>
    <t>SB.085</t>
  </si>
  <si>
    <t>KK.086</t>
  </si>
  <si>
    <t>HH.087</t>
  </si>
  <si>
    <t>SA.088</t>
  </si>
  <si>
    <t>KB.089</t>
  </si>
  <si>
    <t>KM.090</t>
  </si>
  <si>
    <t>SC.091</t>
  </si>
  <si>
    <t>TG.092</t>
  </si>
  <si>
    <t>KS.093</t>
  </si>
  <si>
    <t>CG.094</t>
  </si>
  <si>
    <t>CO.095</t>
  </si>
  <si>
    <t>PG.096</t>
  </si>
  <si>
    <t>MK.097</t>
  </si>
  <si>
    <t>BT.098</t>
  </si>
  <si>
    <t>LS.099</t>
  </si>
  <si>
    <t>NM.100</t>
  </si>
  <si>
    <t>SÁ.101</t>
  </si>
  <si>
    <t>CS.102</t>
  </si>
  <si>
    <t>CJ.103</t>
  </si>
  <si>
    <t>PO.104</t>
  </si>
  <si>
    <t>ON.105</t>
  </si>
  <si>
    <t>JS.106</t>
  </si>
  <si>
    <t>SB.107</t>
  </si>
  <si>
    <t>BF.108</t>
  </si>
  <si>
    <t>SL.109</t>
  </si>
  <si>
    <t>EB.110</t>
  </si>
  <si>
    <t>SS.111</t>
  </si>
  <si>
    <t>PL.112</t>
  </si>
  <si>
    <t>A táblázat hallgatók nevét, azonosító kódját és pontszámait tar-</t>
  </si>
  <si>
    <t>talmazza. Nevesítse a hallgatók pontszámainak tartományát! A</t>
  </si>
  <si>
    <t>globális nevek a hallgatók kódjai legyenek! Például, a B3:B12</t>
  </si>
  <si>
    <r>
      <t xml:space="preserve">tartomány neve </t>
    </r>
    <r>
      <rPr>
        <b/>
        <sz val="9"/>
        <color rgb="FFFF0000"/>
        <rFont val="Candara"/>
        <family val="2"/>
        <charset val="238"/>
      </rPr>
      <t>„SC.002” legyen!</t>
    </r>
  </si>
  <si>
    <t>átlag</t>
  </si>
  <si>
    <t>Számolja ki a hallgatók pontszámainak átlagát, egészre</t>
  </si>
  <si>
    <t xml:space="preserve">csonkolva! A feladatot a táblázatok átrendezése nélkül, </t>
  </si>
  <si>
    <t>meg!</t>
  </si>
  <si>
    <t>a C2-es cellában szerkesztett, másolható képlettel oldja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</si>
</sst>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yyyy\-mm\-dd"/>
  </numFmts>
  <fonts count="9" x14ac:knownFonts="1"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9"/>
      <color rgb="FFFF0000"/>
      <name val="Candara"/>
      <family val="2"/>
      <charset val="238"/>
    </font>
    <font>
      <b/>
      <sz val="9"/>
      <color rgb="FF0000FF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31">
    <xf numFmtId="0" fontId="0" fillId="0" borderId="0" xfId="0"/>
    <xf numFmtId="9" fontId="0" fillId="0" borderId="0" xfId="0" applyNumberFormat="1"/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3" fontId="0" fillId="0" borderId="0" xfId="0" applyNumberFormat="1" applyAlignment="1">
      <alignment horizontal="right" indent="3"/>
    </xf>
    <xf numFmtId="0" fontId="0" fillId="0" borderId="2" xfId="0" applyBorder="1" applyAlignment="1">
      <alignment horizontal="center"/>
    </xf>
    <xf numFmtId="3" fontId="0" fillId="0" borderId="3" xfId="0" applyNumberFormat="1" applyBorder="1" applyAlignment="1">
      <alignment horizontal="right" indent="3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 indent="1"/>
    </xf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left" indent="1"/>
    </xf>
    <xf numFmtId="166" fontId="0" fillId="0" borderId="3" xfId="0" applyNumberFormat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left" indent="1"/>
    </xf>
    <xf numFmtId="0" fontId="0" fillId="0" borderId="0" xfId="0" applyBorder="1"/>
    <xf numFmtId="0" fontId="2" fillId="0" borderId="0" xfId="0" applyFont="1" applyBorder="1"/>
    <xf numFmtId="166" fontId="0" fillId="0" borderId="4" xfId="0" applyNumberFormat="1" applyBorder="1" applyAlignment="1">
      <alignment horizontal="center"/>
    </xf>
    <xf numFmtId="0" fontId="7" fillId="0" borderId="4" xfId="2" applyFont="1" applyBorder="1" applyAlignment="1">
      <alignment horizontal="right" indent="1"/>
    </xf>
    <xf numFmtId="0" fontId="0" fillId="0" borderId="0" xfId="0" applyAlignment="1">
      <alignment horizontal="left" wrapText="1" inden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2" borderId="5" xfId="0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0" xfId="0" applyFill="1" applyBorder="1" applyAlignment="1">
      <alignment horizontal="center"/>
    </xf>
  </cellXfs>
  <cellStyles count="3">
    <cellStyle name="Normál" xfId="0" builtinId="0"/>
    <cellStyle name="Normál 12" xfId="2" xr:uid="{E2B5CF51-E6A2-40FA-B27D-F89C2EEAD390}"/>
    <cellStyle name="Normál 2" xfId="1" xr:uid="{3BA64E23-3620-4B76-88A5-9FC45991104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57150</xdr:colOff>
      <xdr:row>7</xdr:row>
      <xdr:rowOff>85726</xdr:rowOff>
    </xdr:from>
    <xdr:to>
      <xdr:col>4</xdr:col>
      <xdr:colOff>87450</xdr:colOff>
      <xdr:row>12</xdr:row>
      <xdr:rowOff>43726</xdr:rowOff>
    </xdr:to>
    <xdr:sp macro="" textlink="">
      <xdr:nvSpPr>
        <xdr:cNvPr id="2" name="Ellipszis 1">
          <a:extLst>
            <a:ext uri="{FF2B5EF4-FFF2-40B4-BE49-F238E27FC236}">
              <a16:creationId xmlns:a16="http://schemas.microsoft.com/office/drawing/2014/main" id="{4184BA36-8D56-48B6-9EBA-65BB2F3E9E2B}"/>
            </a:ext>
          </a:extLst>
        </xdr:cNvPr>
        <xdr:cNvSpPr>
          <a:spLocks/>
        </xdr:cNvSpPr>
      </xdr:nvSpPr>
      <xdr:spPr>
        <a:xfrm>
          <a:off x="1695450" y="1152526"/>
          <a:ext cx="1440000" cy="720000"/>
        </a:xfrm>
        <a:prstGeom prst="ellipse">
          <a:avLst/>
        </a:prstGeom>
        <a:solidFill>
          <a:schemeClr val="bg1"/>
        </a:solidFill>
        <a:ln w="3175"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36000" rtlCol="0" anchor="ctr"/>
        <a:lstStyle/>
        <a:p>
          <a:pPr algn="ctr"/>
          <a:r>
            <a:rPr lang="hu-HU" sz="1000" b="0">
              <a:solidFill>
                <a:srgbClr val="0000FF"/>
              </a:solidFill>
              <a:latin typeface="Candara" panose="020E0502030303020204" pitchFamily="34" charset="0"/>
            </a:rPr>
            <a:t>A feladat</a:t>
          </a:r>
        </a:p>
        <a:p>
          <a:pPr algn="ctr"/>
          <a:r>
            <a:rPr lang="hu-HU" sz="1000" b="0">
              <a:solidFill>
                <a:srgbClr val="0000FF"/>
              </a:solidFill>
              <a:latin typeface="Candara" panose="020E0502030303020204" pitchFamily="34" charset="0"/>
            </a:rPr>
            <a:t>leírását a táblázat alatt találja</a:t>
          </a:r>
          <a:r>
            <a:rPr lang="hu-HU" sz="1000" b="0" baseline="0">
              <a:solidFill>
                <a:srgbClr val="0000FF"/>
              </a:solidFill>
              <a:latin typeface="Candara" panose="020E0502030303020204" pitchFamily="34" charset="0"/>
            </a:rPr>
            <a:t>!</a:t>
          </a:r>
          <a:endParaRPr lang="hu-HU" sz="1000" b="0">
            <a:solidFill>
              <a:srgbClr val="0000FF"/>
            </a:solidFill>
            <a:latin typeface="Candara" panose="020E0502030303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7</xdr:row>
      <xdr:rowOff>104775</xdr:rowOff>
    </xdr:from>
    <xdr:to>
      <xdr:col>5</xdr:col>
      <xdr:colOff>497025</xdr:colOff>
      <xdr:row>12</xdr:row>
      <xdr:rowOff>62775</xdr:rowOff>
    </xdr:to>
    <xdr:sp macro="" textlink="">
      <xdr:nvSpPr>
        <xdr:cNvPr id="2" name="Ellipszis 1">
          <a:extLst>
            <a:ext uri="{FF2B5EF4-FFF2-40B4-BE49-F238E27FC236}">
              <a16:creationId xmlns:a16="http://schemas.microsoft.com/office/drawing/2014/main" id="{D525114B-3E50-4B22-9E18-E474CF2166A1}"/>
            </a:ext>
          </a:extLst>
        </xdr:cNvPr>
        <xdr:cNvSpPr>
          <a:spLocks/>
        </xdr:cNvSpPr>
      </xdr:nvSpPr>
      <xdr:spPr>
        <a:xfrm>
          <a:off x="1724025" y="1171575"/>
          <a:ext cx="1440000" cy="720000"/>
        </a:xfrm>
        <a:prstGeom prst="ellipse">
          <a:avLst/>
        </a:prstGeom>
        <a:solidFill>
          <a:schemeClr val="bg1"/>
        </a:solidFill>
        <a:ln w="3175"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36000" rtlCol="0" anchor="ctr"/>
        <a:lstStyle/>
        <a:p>
          <a:pPr algn="ctr"/>
          <a:r>
            <a:rPr lang="hu-HU" sz="1000" b="0">
              <a:solidFill>
                <a:srgbClr val="0000FF"/>
              </a:solidFill>
              <a:latin typeface="Candara" panose="020E0502030303020204" pitchFamily="34" charset="0"/>
            </a:rPr>
            <a:t>A feladat</a:t>
          </a:r>
        </a:p>
        <a:p>
          <a:pPr algn="ctr"/>
          <a:r>
            <a:rPr lang="hu-HU" sz="1000" b="0">
              <a:solidFill>
                <a:srgbClr val="0000FF"/>
              </a:solidFill>
              <a:latin typeface="Candara" panose="020E0502030303020204" pitchFamily="34" charset="0"/>
            </a:rPr>
            <a:t>leírását a táblázat alatt találja</a:t>
          </a:r>
          <a:r>
            <a:rPr lang="hu-HU" sz="1000" b="0" baseline="0">
              <a:solidFill>
                <a:srgbClr val="0000FF"/>
              </a:solidFill>
              <a:latin typeface="Candara" panose="020E0502030303020204" pitchFamily="34" charset="0"/>
            </a:rPr>
            <a:t>!</a:t>
          </a:r>
          <a:endParaRPr lang="hu-HU" sz="1000" b="0">
            <a:solidFill>
              <a:srgbClr val="0000FF"/>
            </a:solidFill>
            <a:latin typeface="Candara" panose="020E0502030303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D5A82-CA5F-4503-B26D-8E94AE1E0878}">
  <sheetPr codeName="Munka1"/>
  <dimension ref="A1:I25"/>
  <sheetViews>
    <sheetView tabSelected="1" workbookViewId="0"/>
  </sheetViews>
  <sheetFormatPr defaultRowHeight="12" x14ac:dyDescent="0.2"/>
  <cols>
    <col min="1" max="9" width="13.6640625" customWidth="1"/>
  </cols>
  <sheetData>
    <row r="1" spans="1:9" x14ac:dyDescent="0.2">
      <c r="B1" s="4" t="s">
        <v>1</v>
      </c>
      <c r="C1" s="4" t="s">
        <v>2</v>
      </c>
      <c r="D1" s="4" t="s">
        <v>3</v>
      </c>
      <c r="E1" s="4" t="s">
        <v>4</v>
      </c>
      <c r="F1" s="6" t="s">
        <v>5</v>
      </c>
      <c r="G1" s="4" t="s">
        <v>6</v>
      </c>
      <c r="H1" s="4" t="s">
        <v>7</v>
      </c>
      <c r="I1" s="4" t="s">
        <v>8</v>
      </c>
    </row>
    <row r="2" spans="1:9" x14ac:dyDescent="0.2">
      <c r="A2" t="s">
        <v>9</v>
      </c>
      <c r="B2" s="5">
        <v>1240</v>
      </c>
      <c r="C2" s="5">
        <v>138</v>
      </c>
      <c r="D2" s="5">
        <v>350</v>
      </c>
      <c r="E2" s="5">
        <v>58</v>
      </c>
      <c r="F2" s="7">
        <v>470</v>
      </c>
      <c r="G2" s="5">
        <v>250</v>
      </c>
      <c r="H2" s="5">
        <v>143</v>
      </c>
      <c r="I2" s="5">
        <v>71</v>
      </c>
    </row>
    <row r="3" spans="1:9" x14ac:dyDescent="0.2">
      <c r="A3" t="s">
        <v>10</v>
      </c>
      <c r="B3" s="5">
        <v>1360</v>
      </c>
      <c r="C3" s="5">
        <v>122</v>
      </c>
      <c r="D3" s="5">
        <v>210</v>
      </c>
      <c r="E3" s="5">
        <v>54</v>
      </c>
      <c r="F3" s="7">
        <v>501</v>
      </c>
      <c r="G3" s="5">
        <v>288</v>
      </c>
      <c r="H3" s="5">
        <v>53</v>
      </c>
      <c r="I3" s="5">
        <v>31</v>
      </c>
    </row>
    <row r="4" spans="1:9" x14ac:dyDescent="0.2">
      <c r="A4" t="s">
        <v>11</v>
      </c>
      <c r="B4" s="5">
        <v>660</v>
      </c>
      <c r="C4" s="5">
        <v>165</v>
      </c>
      <c r="D4" s="5">
        <v>430</v>
      </c>
      <c r="E4" s="5">
        <v>58</v>
      </c>
      <c r="F4" s="7">
        <v>516</v>
      </c>
      <c r="G4" s="5">
        <v>258</v>
      </c>
      <c r="H4" s="5">
        <v>146</v>
      </c>
      <c r="I4" s="5">
        <v>65</v>
      </c>
    </row>
    <row r="5" spans="1:9" x14ac:dyDescent="0.2">
      <c r="A5" t="s">
        <v>12</v>
      </c>
      <c r="B5" s="5">
        <v>1300</v>
      </c>
      <c r="C5" s="5">
        <v>169</v>
      </c>
      <c r="D5" s="5">
        <v>370</v>
      </c>
      <c r="E5" s="5">
        <v>36</v>
      </c>
      <c r="F5" s="7">
        <v>137</v>
      </c>
      <c r="G5" s="5">
        <v>298</v>
      </c>
      <c r="H5" s="5">
        <v>94</v>
      </c>
      <c r="I5" s="5">
        <v>48</v>
      </c>
    </row>
    <row r="6" spans="1:9" x14ac:dyDescent="0.2">
      <c r="A6" t="s">
        <v>13</v>
      </c>
      <c r="B6" s="5">
        <v>1140</v>
      </c>
      <c r="C6" s="5">
        <v>192</v>
      </c>
      <c r="D6" s="5">
        <v>440</v>
      </c>
      <c r="E6" s="5">
        <v>24</v>
      </c>
      <c r="F6" s="7">
        <v>405</v>
      </c>
      <c r="G6" s="5">
        <v>300</v>
      </c>
      <c r="H6" s="5">
        <v>40</v>
      </c>
      <c r="I6" s="5">
        <v>67</v>
      </c>
    </row>
    <row r="7" spans="1:9" x14ac:dyDescent="0.2">
      <c r="A7" t="s">
        <v>14</v>
      </c>
      <c r="B7" s="5">
        <v>930</v>
      </c>
      <c r="C7" s="5">
        <v>111</v>
      </c>
      <c r="D7" s="5">
        <v>410</v>
      </c>
      <c r="E7" s="5">
        <v>24</v>
      </c>
      <c r="F7" s="7">
        <v>116</v>
      </c>
      <c r="G7" s="5">
        <v>202</v>
      </c>
      <c r="H7" s="5">
        <v>92</v>
      </c>
      <c r="I7" s="5">
        <v>68</v>
      </c>
    </row>
    <row r="8" spans="1:9" x14ac:dyDescent="0.2">
      <c r="A8" t="s">
        <v>15</v>
      </c>
      <c r="B8" s="5">
        <v>740</v>
      </c>
      <c r="C8" s="5">
        <v>157</v>
      </c>
      <c r="D8" s="5">
        <v>250</v>
      </c>
      <c r="E8" s="5">
        <v>51</v>
      </c>
      <c r="F8" s="7">
        <v>160</v>
      </c>
      <c r="G8" s="5">
        <v>256</v>
      </c>
      <c r="H8" s="5">
        <v>116</v>
      </c>
      <c r="I8" s="5">
        <v>59</v>
      </c>
    </row>
    <row r="9" spans="1:9" x14ac:dyDescent="0.2">
      <c r="A9" t="s">
        <v>16</v>
      </c>
      <c r="B9" s="5">
        <v>1400</v>
      </c>
      <c r="C9" s="5">
        <v>108</v>
      </c>
      <c r="D9" s="5">
        <v>250</v>
      </c>
      <c r="E9" s="5">
        <v>52</v>
      </c>
      <c r="F9" s="7">
        <v>445</v>
      </c>
      <c r="G9" s="5">
        <v>275</v>
      </c>
      <c r="H9" s="5">
        <v>135</v>
      </c>
      <c r="I9" s="5">
        <v>66</v>
      </c>
    </row>
    <row r="10" spans="1:9" x14ac:dyDescent="0.2">
      <c r="A10" t="s">
        <v>17</v>
      </c>
      <c r="B10" s="5">
        <v>970</v>
      </c>
      <c r="C10" s="5">
        <v>113</v>
      </c>
      <c r="D10" s="5">
        <v>240</v>
      </c>
      <c r="E10" s="5">
        <v>36</v>
      </c>
      <c r="F10" s="7">
        <v>281</v>
      </c>
      <c r="G10" s="5">
        <v>240</v>
      </c>
      <c r="H10" s="5">
        <v>21</v>
      </c>
      <c r="I10" s="5">
        <v>91</v>
      </c>
    </row>
    <row r="11" spans="1:9" x14ac:dyDescent="0.2">
      <c r="A11" t="s">
        <v>18</v>
      </c>
      <c r="B11" s="5">
        <v>1080</v>
      </c>
      <c r="C11" s="5">
        <v>114</v>
      </c>
      <c r="D11" s="5">
        <v>370</v>
      </c>
      <c r="E11" s="5">
        <v>29</v>
      </c>
      <c r="F11" s="7">
        <v>521</v>
      </c>
      <c r="G11" s="5">
        <v>286</v>
      </c>
      <c r="H11" s="5">
        <v>10</v>
      </c>
      <c r="I11" s="5">
        <v>31</v>
      </c>
    </row>
    <row r="12" spans="1:9" x14ac:dyDescent="0.2">
      <c r="A12" t="s">
        <v>19</v>
      </c>
      <c r="B12" s="5">
        <v>500</v>
      </c>
      <c r="C12" s="5">
        <v>106</v>
      </c>
      <c r="D12" s="5">
        <v>200</v>
      </c>
      <c r="E12" s="5">
        <v>57</v>
      </c>
      <c r="F12" s="7">
        <v>487</v>
      </c>
      <c r="G12" s="5">
        <v>276</v>
      </c>
      <c r="H12" s="5">
        <v>148</v>
      </c>
      <c r="I12" s="5">
        <v>88</v>
      </c>
    </row>
    <row r="13" spans="1:9" x14ac:dyDescent="0.2">
      <c r="A13" t="s">
        <v>20</v>
      </c>
      <c r="B13" s="5">
        <v>1320</v>
      </c>
      <c r="C13" s="5">
        <v>114</v>
      </c>
      <c r="D13" s="5">
        <v>200</v>
      </c>
      <c r="E13" s="5">
        <v>46</v>
      </c>
      <c r="F13" s="7">
        <v>225</v>
      </c>
      <c r="G13" s="5">
        <v>285</v>
      </c>
      <c r="H13" s="5">
        <v>117</v>
      </c>
      <c r="I13" s="5">
        <v>21</v>
      </c>
    </row>
    <row r="15" spans="1:9" x14ac:dyDescent="0.2">
      <c r="C15" s="10" t="s">
        <v>21</v>
      </c>
    </row>
    <row r="18" spans="4:4" x14ac:dyDescent="0.2">
      <c r="D18" s="8" t="s">
        <v>24</v>
      </c>
    </row>
    <row r="19" spans="4:4" x14ac:dyDescent="0.2">
      <c r="D19" s="9" t="s">
        <v>254</v>
      </c>
    </row>
    <row r="20" spans="4:4" x14ac:dyDescent="0.2">
      <c r="D20" s="8" t="s">
        <v>255</v>
      </c>
    </row>
    <row r="21" spans="4:4" x14ac:dyDescent="0.2">
      <c r="D21" s="8" t="s">
        <v>256</v>
      </c>
    </row>
    <row r="22" spans="4:4" x14ac:dyDescent="0.2">
      <c r="D22" s="8" t="s">
        <v>257</v>
      </c>
    </row>
    <row r="24" spans="4:4" x14ac:dyDescent="0.2">
      <c r="D24" s="8" t="s">
        <v>22</v>
      </c>
    </row>
    <row r="25" spans="4:4" x14ac:dyDescent="0.2">
      <c r="D25" s="8" t="s">
        <v>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C7691-9A10-4DFF-B75A-FE67091DE06B}">
  <sheetPr codeName="Munka2"/>
  <dimension ref="A1:N242"/>
  <sheetViews>
    <sheetView workbookViewId="0"/>
  </sheetViews>
  <sheetFormatPr defaultRowHeight="12" x14ac:dyDescent="0.2"/>
  <cols>
    <col min="1" max="3" width="10.83203125" customWidth="1"/>
  </cols>
  <sheetData>
    <row r="1" spans="1:14" ht="27.95" customHeight="1" x14ac:dyDescent="0.2">
      <c r="A1" s="12" t="s">
        <v>28</v>
      </c>
      <c r="B1" s="12" t="s">
        <v>258</v>
      </c>
      <c r="C1" s="12" t="s">
        <v>27</v>
      </c>
    </row>
    <row r="2" spans="1:14" x14ac:dyDescent="0.2">
      <c r="A2" s="3" t="s">
        <v>63</v>
      </c>
      <c r="B2">
        <v>460</v>
      </c>
    </row>
    <row r="3" spans="1:14" x14ac:dyDescent="0.2">
      <c r="A3" s="3" t="s">
        <v>64</v>
      </c>
      <c r="B3">
        <v>110</v>
      </c>
      <c r="F3" t="s">
        <v>25</v>
      </c>
      <c r="H3" s="3" t="s">
        <v>0</v>
      </c>
      <c r="K3" s="3" t="s">
        <v>267</v>
      </c>
      <c r="N3" s="3" t="s">
        <v>271</v>
      </c>
    </row>
    <row r="4" spans="1:14" x14ac:dyDescent="0.2">
      <c r="A4" s="3" t="s">
        <v>65</v>
      </c>
      <c r="B4">
        <v>160</v>
      </c>
      <c r="E4" t="s">
        <v>26</v>
      </c>
      <c r="F4" s="1">
        <v>0.27</v>
      </c>
      <c r="H4" s="2">
        <v>0.22</v>
      </c>
    </row>
    <row r="5" spans="1:14" x14ac:dyDescent="0.2">
      <c r="A5" s="3" t="s">
        <v>66</v>
      </c>
      <c r="B5">
        <v>340</v>
      </c>
    </row>
    <row r="6" spans="1:14" x14ac:dyDescent="0.2">
      <c r="A6" s="3" t="s">
        <v>67</v>
      </c>
      <c r="B6">
        <v>490</v>
      </c>
    </row>
    <row r="7" spans="1:14" x14ac:dyDescent="0.2">
      <c r="A7" s="3" t="s">
        <v>51</v>
      </c>
      <c r="B7">
        <v>180</v>
      </c>
      <c r="F7" s="8" t="s">
        <v>253</v>
      </c>
    </row>
    <row r="8" spans="1:14" x14ac:dyDescent="0.2">
      <c r="A8" s="3" t="s">
        <v>56</v>
      </c>
      <c r="B8">
        <v>320</v>
      </c>
      <c r="F8" s="8" t="s">
        <v>260</v>
      </c>
    </row>
    <row r="9" spans="1:14" x14ac:dyDescent="0.2">
      <c r="A9" s="3" t="s">
        <v>68</v>
      </c>
      <c r="B9">
        <v>420</v>
      </c>
      <c r="F9" s="8" t="s">
        <v>261</v>
      </c>
    </row>
    <row r="10" spans="1:14" x14ac:dyDescent="0.2">
      <c r="A10" s="3" t="s">
        <v>69</v>
      </c>
      <c r="B10">
        <v>420</v>
      </c>
      <c r="F10" s="8" t="s">
        <v>262</v>
      </c>
    </row>
    <row r="11" spans="1:14" x14ac:dyDescent="0.2">
      <c r="A11" s="3" t="s">
        <v>70</v>
      </c>
      <c r="B11">
        <v>360</v>
      </c>
      <c r="F11" s="8" t="s">
        <v>263</v>
      </c>
    </row>
    <row r="12" spans="1:14" x14ac:dyDescent="0.2">
      <c r="A12" s="3" t="s">
        <v>35</v>
      </c>
      <c r="B12">
        <v>320</v>
      </c>
    </row>
    <row r="13" spans="1:14" x14ac:dyDescent="0.2">
      <c r="A13" s="3" t="s">
        <v>71</v>
      </c>
      <c r="B13">
        <v>240</v>
      </c>
      <c r="F13" s="8" t="s">
        <v>259</v>
      </c>
    </row>
    <row r="14" spans="1:14" x14ac:dyDescent="0.2">
      <c r="A14" s="3" t="s">
        <v>72</v>
      </c>
      <c r="B14">
        <v>400</v>
      </c>
      <c r="F14" s="8" t="s">
        <v>264</v>
      </c>
    </row>
    <row r="15" spans="1:14" x14ac:dyDescent="0.2">
      <c r="A15" s="3" t="s">
        <v>34</v>
      </c>
      <c r="B15">
        <v>160</v>
      </c>
      <c r="F15" s="8" t="s">
        <v>265</v>
      </c>
    </row>
    <row r="16" spans="1:14" x14ac:dyDescent="0.2">
      <c r="A16" s="3" t="s">
        <v>73</v>
      </c>
      <c r="B16">
        <v>440</v>
      </c>
      <c r="F16" s="8" t="s">
        <v>266</v>
      </c>
    </row>
    <row r="17" spans="1:6" x14ac:dyDescent="0.2">
      <c r="A17" s="3" t="s">
        <v>74</v>
      </c>
      <c r="B17">
        <v>450</v>
      </c>
    </row>
    <row r="18" spans="1:6" x14ac:dyDescent="0.2">
      <c r="A18" s="3" t="s">
        <v>75</v>
      </c>
      <c r="B18">
        <v>460</v>
      </c>
      <c r="F18" s="8" t="s">
        <v>268</v>
      </c>
    </row>
    <row r="19" spans="1:6" x14ac:dyDescent="0.2">
      <c r="A19" s="3" t="s">
        <v>76</v>
      </c>
      <c r="B19">
        <v>420</v>
      </c>
      <c r="F19" s="8" t="s">
        <v>269</v>
      </c>
    </row>
    <row r="20" spans="1:6" x14ac:dyDescent="0.2">
      <c r="A20" s="3" t="s">
        <v>77</v>
      </c>
      <c r="B20">
        <v>360</v>
      </c>
      <c r="F20" s="8" t="s">
        <v>270</v>
      </c>
    </row>
    <row r="21" spans="1:6" x14ac:dyDescent="0.2">
      <c r="A21" s="3" t="s">
        <v>78</v>
      </c>
      <c r="B21">
        <v>380</v>
      </c>
    </row>
    <row r="22" spans="1:6" x14ac:dyDescent="0.2">
      <c r="A22" s="3" t="s">
        <v>79</v>
      </c>
      <c r="B22">
        <v>470</v>
      </c>
      <c r="F22" s="8" t="s">
        <v>272</v>
      </c>
    </row>
    <row r="23" spans="1:6" x14ac:dyDescent="0.2">
      <c r="A23" s="3" t="s">
        <v>58</v>
      </c>
      <c r="B23">
        <v>150</v>
      </c>
      <c r="F23" s="8" t="s">
        <v>273</v>
      </c>
    </row>
    <row r="24" spans="1:6" x14ac:dyDescent="0.2">
      <c r="A24" s="3" t="s">
        <v>80</v>
      </c>
      <c r="B24">
        <v>210</v>
      </c>
      <c r="F24" s="8" t="s">
        <v>274</v>
      </c>
    </row>
    <row r="25" spans="1:6" x14ac:dyDescent="0.2">
      <c r="A25" s="3" t="s">
        <v>81</v>
      </c>
      <c r="B25">
        <v>290</v>
      </c>
      <c r="F25" s="8" t="s">
        <v>275</v>
      </c>
    </row>
    <row r="26" spans="1:6" x14ac:dyDescent="0.2">
      <c r="A26" s="3" t="s">
        <v>82</v>
      </c>
      <c r="B26">
        <v>290</v>
      </c>
    </row>
    <row r="27" spans="1:6" x14ac:dyDescent="0.2">
      <c r="A27" s="3" t="s">
        <v>83</v>
      </c>
      <c r="B27">
        <v>480</v>
      </c>
    </row>
    <row r="28" spans="1:6" x14ac:dyDescent="0.2">
      <c r="A28" s="3" t="s">
        <v>84</v>
      </c>
      <c r="B28">
        <v>340</v>
      </c>
    </row>
    <row r="29" spans="1:6" x14ac:dyDescent="0.2">
      <c r="A29" s="3" t="s">
        <v>85</v>
      </c>
      <c r="B29">
        <v>150</v>
      </c>
    </row>
    <row r="30" spans="1:6" x14ac:dyDescent="0.2">
      <c r="A30" s="3" t="s">
        <v>86</v>
      </c>
      <c r="B30">
        <v>370</v>
      </c>
    </row>
    <row r="31" spans="1:6" x14ac:dyDescent="0.2">
      <c r="A31" s="3" t="s">
        <v>87</v>
      </c>
      <c r="B31">
        <v>450</v>
      </c>
    </row>
    <row r="32" spans="1:6" x14ac:dyDescent="0.2">
      <c r="A32" s="3" t="s">
        <v>88</v>
      </c>
      <c r="B32">
        <v>470</v>
      </c>
    </row>
    <row r="33" spans="1:2" x14ac:dyDescent="0.2">
      <c r="A33" s="3" t="s">
        <v>89</v>
      </c>
      <c r="B33">
        <v>190</v>
      </c>
    </row>
    <row r="34" spans="1:2" x14ac:dyDescent="0.2">
      <c r="A34" s="3" t="s">
        <v>90</v>
      </c>
      <c r="B34">
        <v>290</v>
      </c>
    </row>
    <row r="35" spans="1:2" x14ac:dyDescent="0.2">
      <c r="A35" s="3" t="s">
        <v>91</v>
      </c>
      <c r="B35">
        <v>440</v>
      </c>
    </row>
    <row r="36" spans="1:2" x14ac:dyDescent="0.2">
      <c r="A36" s="3" t="s">
        <v>38</v>
      </c>
      <c r="B36">
        <v>340</v>
      </c>
    </row>
    <row r="37" spans="1:2" x14ac:dyDescent="0.2">
      <c r="A37" s="3" t="s">
        <v>92</v>
      </c>
      <c r="B37">
        <v>240</v>
      </c>
    </row>
    <row r="38" spans="1:2" x14ac:dyDescent="0.2">
      <c r="A38" s="3" t="s">
        <v>93</v>
      </c>
      <c r="B38">
        <v>350</v>
      </c>
    </row>
    <row r="39" spans="1:2" x14ac:dyDescent="0.2">
      <c r="A39" s="3" t="s">
        <v>59</v>
      </c>
      <c r="B39">
        <v>110</v>
      </c>
    </row>
    <row r="40" spans="1:2" x14ac:dyDescent="0.2">
      <c r="A40" s="3" t="s">
        <v>94</v>
      </c>
      <c r="B40">
        <v>100</v>
      </c>
    </row>
    <row r="41" spans="1:2" x14ac:dyDescent="0.2">
      <c r="A41" s="3" t="s">
        <v>95</v>
      </c>
      <c r="B41">
        <v>390</v>
      </c>
    </row>
    <row r="42" spans="1:2" x14ac:dyDescent="0.2">
      <c r="A42" s="3" t="s">
        <v>96</v>
      </c>
      <c r="B42">
        <v>330</v>
      </c>
    </row>
    <row r="43" spans="1:2" x14ac:dyDescent="0.2">
      <c r="A43" s="3" t="s">
        <v>97</v>
      </c>
      <c r="B43">
        <v>230</v>
      </c>
    </row>
    <row r="44" spans="1:2" x14ac:dyDescent="0.2">
      <c r="A44" s="3" t="s">
        <v>98</v>
      </c>
      <c r="B44">
        <v>420</v>
      </c>
    </row>
    <row r="45" spans="1:2" x14ac:dyDescent="0.2">
      <c r="A45" s="3" t="s">
        <v>99</v>
      </c>
      <c r="B45">
        <v>270</v>
      </c>
    </row>
    <row r="46" spans="1:2" x14ac:dyDescent="0.2">
      <c r="A46" s="3" t="s">
        <v>100</v>
      </c>
      <c r="B46">
        <v>340</v>
      </c>
    </row>
    <row r="47" spans="1:2" x14ac:dyDescent="0.2">
      <c r="A47" s="3" t="s">
        <v>101</v>
      </c>
      <c r="B47">
        <v>390</v>
      </c>
    </row>
    <row r="48" spans="1:2" x14ac:dyDescent="0.2">
      <c r="A48" s="3" t="s">
        <v>36</v>
      </c>
      <c r="B48">
        <v>300</v>
      </c>
    </row>
    <row r="49" spans="1:2" x14ac:dyDescent="0.2">
      <c r="A49" s="3" t="s">
        <v>44</v>
      </c>
      <c r="B49">
        <v>150</v>
      </c>
    </row>
    <row r="50" spans="1:2" x14ac:dyDescent="0.2">
      <c r="A50" s="3" t="s">
        <v>102</v>
      </c>
      <c r="B50">
        <v>500</v>
      </c>
    </row>
    <row r="51" spans="1:2" x14ac:dyDescent="0.2">
      <c r="A51" s="3" t="s">
        <v>103</v>
      </c>
      <c r="B51">
        <v>340</v>
      </c>
    </row>
    <row r="52" spans="1:2" x14ac:dyDescent="0.2">
      <c r="A52" s="3" t="s">
        <v>37</v>
      </c>
      <c r="B52">
        <v>310</v>
      </c>
    </row>
    <row r="53" spans="1:2" x14ac:dyDescent="0.2">
      <c r="A53" s="3" t="s">
        <v>104</v>
      </c>
      <c r="B53">
        <v>210</v>
      </c>
    </row>
    <row r="54" spans="1:2" x14ac:dyDescent="0.2">
      <c r="A54" s="3" t="s">
        <v>105</v>
      </c>
      <c r="B54">
        <v>360</v>
      </c>
    </row>
    <row r="55" spans="1:2" x14ac:dyDescent="0.2">
      <c r="A55" s="3" t="s">
        <v>106</v>
      </c>
      <c r="B55">
        <v>100</v>
      </c>
    </row>
    <row r="56" spans="1:2" x14ac:dyDescent="0.2">
      <c r="A56" s="3" t="s">
        <v>107</v>
      </c>
      <c r="B56">
        <v>140</v>
      </c>
    </row>
    <row r="57" spans="1:2" x14ac:dyDescent="0.2">
      <c r="A57" s="3" t="s">
        <v>47</v>
      </c>
      <c r="B57">
        <v>300</v>
      </c>
    </row>
    <row r="58" spans="1:2" x14ac:dyDescent="0.2">
      <c r="A58" s="3" t="s">
        <v>108</v>
      </c>
      <c r="B58">
        <v>160</v>
      </c>
    </row>
    <row r="59" spans="1:2" x14ac:dyDescent="0.2">
      <c r="A59" s="3" t="s">
        <v>109</v>
      </c>
      <c r="B59">
        <v>420</v>
      </c>
    </row>
    <row r="60" spans="1:2" x14ac:dyDescent="0.2">
      <c r="A60" s="3" t="s">
        <v>110</v>
      </c>
      <c r="B60">
        <v>290</v>
      </c>
    </row>
    <row r="61" spans="1:2" x14ac:dyDescent="0.2">
      <c r="A61" s="3" t="s">
        <v>111</v>
      </c>
      <c r="B61">
        <v>200</v>
      </c>
    </row>
    <row r="62" spans="1:2" x14ac:dyDescent="0.2">
      <c r="A62" s="3" t="s">
        <v>112</v>
      </c>
      <c r="B62">
        <v>190</v>
      </c>
    </row>
    <row r="63" spans="1:2" x14ac:dyDescent="0.2">
      <c r="A63" s="3" t="s">
        <v>113</v>
      </c>
      <c r="B63">
        <v>250</v>
      </c>
    </row>
    <row r="64" spans="1:2" x14ac:dyDescent="0.2">
      <c r="A64" s="3" t="s">
        <v>114</v>
      </c>
      <c r="B64">
        <v>100</v>
      </c>
    </row>
    <row r="65" spans="1:2" x14ac:dyDescent="0.2">
      <c r="A65" s="3" t="s">
        <v>61</v>
      </c>
      <c r="B65">
        <v>310</v>
      </c>
    </row>
    <row r="66" spans="1:2" x14ac:dyDescent="0.2">
      <c r="A66" s="3" t="s">
        <v>90</v>
      </c>
      <c r="B66">
        <v>250</v>
      </c>
    </row>
    <row r="67" spans="1:2" x14ac:dyDescent="0.2">
      <c r="A67" s="3" t="s">
        <v>115</v>
      </c>
      <c r="B67">
        <v>290</v>
      </c>
    </row>
    <row r="68" spans="1:2" x14ac:dyDescent="0.2">
      <c r="A68" s="3" t="s">
        <v>116</v>
      </c>
      <c r="B68">
        <v>360</v>
      </c>
    </row>
    <row r="69" spans="1:2" x14ac:dyDescent="0.2">
      <c r="A69" s="3" t="s">
        <v>117</v>
      </c>
      <c r="B69">
        <v>280</v>
      </c>
    </row>
    <row r="70" spans="1:2" x14ac:dyDescent="0.2">
      <c r="A70" s="3" t="s">
        <v>118</v>
      </c>
      <c r="B70">
        <v>230</v>
      </c>
    </row>
    <row r="71" spans="1:2" x14ac:dyDescent="0.2">
      <c r="A71" s="3" t="s">
        <v>46</v>
      </c>
      <c r="B71">
        <v>470</v>
      </c>
    </row>
    <row r="72" spans="1:2" x14ac:dyDescent="0.2">
      <c r="A72" s="3" t="s">
        <v>119</v>
      </c>
      <c r="B72">
        <v>120</v>
      </c>
    </row>
    <row r="73" spans="1:2" x14ac:dyDescent="0.2">
      <c r="A73" s="3" t="s">
        <v>120</v>
      </c>
      <c r="B73">
        <v>310</v>
      </c>
    </row>
    <row r="74" spans="1:2" x14ac:dyDescent="0.2">
      <c r="A74" s="3" t="s">
        <v>121</v>
      </c>
      <c r="B74">
        <v>240</v>
      </c>
    </row>
    <row r="75" spans="1:2" x14ac:dyDescent="0.2">
      <c r="A75" s="3" t="s">
        <v>122</v>
      </c>
      <c r="B75">
        <v>480</v>
      </c>
    </row>
    <row r="76" spans="1:2" x14ac:dyDescent="0.2">
      <c r="A76" s="3" t="s">
        <v>123</v>
      </c>
      <c r="B76">
        <v>380</v>
      </c>
    </row>
    <row r="77" spans="1:2" x14ac:dyDescent="0.2">
      <c r="A77" s="3" t="s">
        <v>124</v>
      </c>
      <c r="B77">
        <v>380</v>
      </c>
    </row>
    <row r="78" spans="1:2" x14ac:dyDescent="0.2">
      <c r="A78" s="3" t="s">
        <v>125</v>
      </c>
      <c r="B78">
        <v>120</v>
      </c>
    </row>
    <row r="79" spans="1:2" x14ac:dyDescent="0.2">
      <c r="A79" s="3" t="s">
        <v>39</v>
      </c>
      <c r="B79">
        <v>310</v>
      </c>
    </row>
    <row r="80" spans="1:2" x14ac:dyDescent="0.2">
      <c r="A80" s="3" t="s">
        <v>126</v>
      </c>
      <c r="B80">
        <v>180</v>
      </c>
    </row>
    <row r="81" spans="1:2" x14ac:dyDescent="0.2">
      <c r="A81" s="3" t="s">
        <v>30</v>
      </c>
      <c r="B81">
        <v>110</v>
      </c>
    </row>
    <row r="82" spans="1:2" x14ac:dyDescent="0.2">
      <c r="A82" s="3" t="s">
        <v>127</v>
      </c>
      <c r="B82">
        <v>210</v>
      </c>
    </row>
    <row r="83" spans="1:2" x14ac:dyDescent="0.2">
      <c r="A83" s="3" t="s">
        <v>128</v>
      </c>
      <c r="B83">
        <v>370</v>
      </c>
    </row>
    <row r="84" spans="1:2" x14ac:dyDescent="0.2">
      <c r="A84" s="3" t="s">
        <v>129</v>
      </c>
      <c r="B84">
        <v>160</v>
      </c>
    </row>
    <row r="85" spans="1:2" x14ac:dyDescent="0.2">
      <c r="A85" s="3" t="s">
        <v>130</v>
      </c>
      <c r="B85">
        <v>160</v>
      </c>
    </row>
    <row r="86" spans="1:2" x14ac:dyDescent="0.2">
      <c r="A86" s="3" t="s">
        <v>131</v>
      </c>
      <c r="B86">
        <v>230</v>
      </c>
    </row>
    <row r="87" spans="1:2" x14ac:dyDescent="0.2">
      <c r="A87" s="3" t="s">
        <v>132</v>
      </c>
      <c r="B87">
        <v>380</v>
      </c>
    </row>
    <row r="88" spans="1:2" x14ac:dyDescent="0.2">
      <c r="A88" s="3" t="s">
        <v>133</v>
      </c>
      <c r="B88">
        <v>470</v>
      </c>
    </row>
    <row r="89" spans="1:2" x14ac:dyDescent="0.2">
      <c r="A89" s="3" t="s">
        <v>134</v>
      </c>
      <c r="B89">
        <v>300</v>
      </c>
    </row>
    <row r="90" spans="1:2" x14ac:dyDescent="0.2">
      <c r="A90" s="3" t="s">
        <v>135</v>
      </c>
      <c r="B90">
        <v>100</v>
      </c>
    </row>
    <row r="91" spans="1:2" x14ac:dyDescent="0.2">
      <c r="A91" s="3" t="s">
        <v>34</v>
      </c>
      <c r="B91">
        <v>490</v>
      </c>
    </row>
    <row r="92" spans="1:2" x14ac:dyDescent="0.2">
      <c r="A92" s="3" t="s">
        <v>127</v>
      </c>
      <c r="B92">
        <v>330</v>
      </c>
    </row>
    <row r="93" spans="1:2" x14ac:dyDescent="0.2">
      <c r="A93" s="3" t="s">
        <v>136</v>
      </c>
      <c r="B93">
        <v>270</v>
      </c>
    </row>
    <row r="94" spans="1:2" x14ac:dyDescent="0.2">
      <c r="A94" s="3" t="s">
        <v>137</v>
      </c>
      <c r="B94">
        <v>410</v>
      </c>
    </row>
    <row r="95" spans="1:2" x14ac:dyDescent="0.2">
      <c r="A95" s="3" t="s">
        <v>138</v>
      </c>
      <c r="B95">
        <v>360</v>
      </c>
    </row>
    <row r="96" spans="1:2" x14ac:dyDescent="0.2">
      <c r="A96" s="3" t="s">
        <v>47</v>
      </c>
      <c r="B96">
        <v>210</v>
      </c>
    </row>
    <row r="97" spans="1:2" x14ac:dyDescent="0.2">
      <c r="A97" s="3" t="s">
        <v>139</v>
      </c>
      <c r="B97">
        <v>170</v>
      </c>
    </row>
    <row r="98" spans="1:2" x14ac:dyDescent="0.2">
      <c r="A98" s="3" t="s">
        <v>140</v>
      </c>
      <c r="B98">
        <v>380</v>
      </c>
    </row>
    <row r="99" spans="1:2" x14ac:dyDescent="0.2">
      <c r="A99" s="3" t="s">
        <v>141</v>
      </c>
      <c r="B99">
        <v>180</v>
      </c>
    </row>
    <row r="100" spans="1:2" x14ac:dyDescent="0.2">
      <c r="A100" s="3" t="s">
        <v>142</v>
      </c>
      <c r="B100">
        <v>190</v>
      </c>
    </row>
    <row r="101" spans="1:2" x14ac:dyDescent="0.2">
      <c r="A101" s="3" t="s">
        <v>143</v>
      </c>
      <c r="B101">
        <v>270</v>
      </c>
    </row>
    <row r="102" spans="1:2" x14ac:dyDescent="0.2">
      <c r="A102" s="3" t="s">
        <v>144</v>
      </c>
      <c r="B102">
        <v>280</v>
      </c>
    </row>
    <row r="103" spans="1:2" x14ac:dyDescent="0.2">
      <c r="A103" s="3" t="s">
        <v>145</v>
      </c>
      <c r="B103">
        <v>490</v>
      </c>
    </row>
    <row r="104" spans="1:2" x14ac:dyDescent="0.2">
      <c r="A104" s="3" t="s">
        <v>146</v>
      </c>
      <c r="B104">
        <v>440</v>
      </c>
    </row>
    <row r="105" spans="1:2" x14ac:dyDescent="0.2">
      <c r="A105" s="3" t="s">
        <v>40</v>
      </c>
      <c r="B105">
        <v>250</v>
      </c>
    </row>
    <row r="106" spans="1:2" x14ac:dyDescent="0.2">
      <c r="A106" s="3" t="s">
        <v>147</v>
      </c>
      <c r="B106">
        <v>450</v>
      </c>
    </row>
    <row r="107" spans="1:2" x14ac:dyDescent="0.2">
      <c r="A107" s="3" t="s">
        <v>148</v>
      </c>
      <c r="B107">
        <v>470</v>
      </c>
    </row>
    <row r="108" spans="1:2" x14ac:dyDescent="0.2">
      <c r="A108" s="3" t="s">
        <v>149</v>
      </c>
      <c r="B108">
        <v>140</v>
      </c>
    </row>
    <row r="109" spans="1:2" x14ac:dyDescent="0.2">
      <c r="A109" s="3" t="s">
        <v>150</v>
      </c>
      <c r="B109">
        <v>350</v>
      </c>
    </row>
    <row r="110" spans="1:2" x14ac:dyDescent="0.2">
      <c r="A110" s="3" t="s">
        <v>45</v>
      </c>
      <c r="B110">
        <v>110</v>
      </c>
    </row>
    <row r="111" spans="1:2" x14ac:dyDescent="0.2">
      <c r="A111" s="3" t="s">
        <v>151</v>
      </c>
      <c r="B111">
        <v>290</v>
      </c>
    </row>
    <row r="112" spans="1:2" x14ac:dyDescent="0.2">
      <c r="A112" s="3" t="s">
        <v>152</v>
      </c>
      <c r="B112">
        <v>370</v>
      </c>
    </row>
    <row r="113" spans="1:2" x14ac:dyDescent="0.2">
      <c r="A113" s="3" t="s">
        <v>153</v>
      </c>
      <c r="B113">
        <v>110</v>
      </c>
    </row>
    <row r="114" spans="1:2" x14ac:dyDescent="0.2">
      <c r="A114" s="3" t="s">
        <v>55</v>
      </c>
      <c r="B114">
        <v>380</v>
      </c>
    </row>
    <row r="115" spans="1:2" x14ac:dyDescent="0.2">
      <c r="A115" s="3" t="s">
        <v>154</v>
      </c>
      <c r="B115">
        <v>230</v>
      </c>
    </row>
    <row r="116" spans="1:2" x14ac:dyDescent="0.2">
      <c r="A116" s="3" t="s">
        <v>43</v>
      </c>
      <c r="B116">
        <v>380</v>
      </c>
    </row>
    <row r="117" spans="1:2" x14ac:dyDescent="0.2">
      <c r="A117" s="3" t="s">
        <v>155</v>
      </c>
      <c r="B117">
        <v>250</v>
      </c>
    </row>
    <row r="118" spans="1:2" x14ac:dyDescent="0.2">
      <c r="A118" s="3" t="s">
        <v>156</v>
      </c>
      <c r="B118">
        <v>240</v>
      </c>
    </row>
    <row r="119" spans="1:2" x14ac:dyDescent="0.2">
      <c r="A119" s="3" t="s">
        <v>157</v>
      </c>
      <c r="B119">
        <v>100</v>
      </c>
    </row>
    <row r="120" spans="1:2" x14ac:dyDescent="0.2">
      <c r="A120" s="3" t="s">
        <v>158</v>
      </c>
      <c r="B120">
        <v>180</v>
      </c>
    </row>
    <row r="121" spans="1:2" x14ac:dyDescent="0.2">
      <c r="A121" s="3" t="s">
        <v>159</v>
      </c>
      <c r="B121">
        <v>170</v>
      </c>
    </row>
    <row r="122" spans="1:2" x14ac:dyDescent="0.2">
      <c r="A122" s="3" t="s">
        <v>160</v>
      </c>
      <c r="B122">
        <v>320</v>
      </c>
    </row>
    <row r="123" spans="1:2" x14ac:dyDescent="0.2">
      <c r="A123" s="3" t="s">
        <v>161</v>
      </c>
      <c r="B123">
        <v>500</v>
      </c>
    </row>
    <row r="124" spans="1:2" x14ac:dyDescent="0.2">
      <c r="A124" s="3" t="s">
        <v>29</v>
      </c>
      <c r="B124">
        <v>390</v>
      </c>
    </row>
    <row r="125" spans="1:2" x14ac:dyDescent="0.2">
      <c r="A125" s="3" t="s">
        <v>162</v>
      </c>
      <c r="B125">
        <v>440</v>
      </c>
    </row>
    <row r="126" spans="1:2" x14ac:dyDescent="0.2">
      <c r="A126" s="3" t="s">
        <v>163</v>
      </c>
      <c r="B126">
        <v>290</v>
      </c>
    </row>
    <row r="127" spans="1:2" x14ac:dyDescent="0.2">
      <c r="A127" s="3" t="s">
        <v>164</v>
      </c>
      <c r="B127">
        <v>310</v>
      </c>
    </row>
    <row r="128" spans="1:2" x14ac:dyDescent="0.2">
      <c r="A128" s="3" t="s">
        <v>165</v>
      </c>
      <c r="B128">
        <v>480</v>
      </c>
    </row>
    <row r="129" spans="1:2" x14ac:dyDescent="0.2">
      <c r="A129" s="3" t="s">
        <v>166</v>
      </c>
      <c r="B129">
        <v>430</v>
      </c>
    </row>
    <row r="130" spans="1:2" x14ac:dyDescent="0.2">
      <c r="A130" s="3" t="s">
        <v>167</v>
      </c>
      <c r="B130">
        <v>500</v>
      </c>
    </row>
    <row r="131" spans="1:2" x14ac:dyDescent="0.2">
      <c r="A131" s="3" t="s">
        <v>32</v>
      </c>
      <c r="B131">
        <v>390</v>
      </c>
    </row>
    <row r="132" spans="1:2" x14ac:dyDescent="0.2">
      <c r="A132" s="3" t="s">
        <v>94</v>
      </c>
      <c r="B132">
        <v>410</v>
      </c>
    </row>
    <row r="133" spans="1:2" x14ac:dyDescent="0.2">
      <c r="A133" s="3" t="s">
        <v>168</v>
      </c>
      <c r="B133">
        <v>370</v>
      </c>
    </row>
    <row r="134" spans="1:2" x14ac:dyDescent="0.2">
      <c r="A134" s="3" t="s">
        <v>169</v>
      </c>
      <c r="B134">
        <v>140</v>
      </c>
    </row>
    <row r="135" spans="1:2" x14ac:dyDescent="0.2">
      <c r="A135" s="3" t="s">
        <v>170</v>
      </c>
      <c r="B135">
        <v>420</v>
      </c>
    </row>
    <row r="136" spans="1:2" x14ac:dyDescent="0.2">
      <c r="A136" s="3" t="s">
        <v>171</v>
      </c>
      <c r="B136">
        <v>450</v>
      </c>
    </row>
    <row r="137" spans="1:2" x14ac:dyDescent="0.2">
      <c r="A137" s="3" t="s">
        <v>172</v>
      </c>
      <c r="B137">
        <v>210</v>
      </c>
    </row>
    <row r="138" spans="1:2" x14ac:dyDescent="0.2">
      <c r="A138" s="3" t="s">
        <v>173</v>
      </c>
      <c r="B138">
        <v>210</v>
      </c>
    </row>
    <row r="139" spans="1:2" x14ac:dyDescent="0.2">
      <c r="A139" s="3" t="s">
        <v>174</v>
      </c>
      <c r="B139">
        <v>120</v>
      </c>
    </row>
    <row r="140" spans="1:2" x14ac:dyDescent="0.2">
      <c r="A140" s="3" t="s">
        <v>175</v>
      </c>
      <c r="B140">
        <v>360</v>
      </c>
    </row>
    <row r="141" spans="1:2" x14ac:dyDescent="0.2">
      <c r="A141" s="3" t="s">
        <v>176</v>
      </c>
      <c r="B141">
        <v>270</v>
      </c>
    </row>
    <row r="142" spans="1:2" x14ac:dyDescent="0.2">
      <c r="A142" s="3" t="s">
        <v>177</v>
      </c>
      <c r="B142">
        <v>260</v>
      </c>
    </row>
    <row r="143" spans="1:2" x14ac:dyDescent="0.2">
      <c r="A143" s="3" t="s">
        <v>178</v>
      </c>
      <c r="B143">
        <v>250</v>
      </c>
    </row>
    <row r="144" spans="1:2" x14ac:dyDescent="0.2">
      <c r="A144" s="3" t="s">
        <v>179</v>
      </c>
      <c r="B144">
        <v>270</v>
      </c>
    </row>
    <row r="145" spans="1:2" x14ac:dyDescent="0.2">
      <c r="A145" s="3" t="s">
        <v>48</v>
      </c>
      <c r="B145">
        <v>190</v>
      </c>
    </row>
    <row r="146" spans="1:2" x14ac:dyDescent="0.2">
      <c r="A146" s="3" t="s">
        <v>41</v>
      </c>
      <c r="B146">
        <v>320</v>
      </c>
    </row>
    <row r="147" spans="1:2" x14ac:dyDescent="0.2">
      <c r="A147" s="3" t="s">
        <v>42</v>
      </c>
      <c r="B147">
        <v>350</v>
      </c>
    </row>
    <row r="148" spans="1:2" x14ac:dyDescent="0.2">
      <c r="A148" s="3" t="s">
        <v>35</v>
      </c>
      <c r="B148">
        <v>190</v>
      </c>
    </row>
    <row r="149" spans="1:2" x14ac:dyDescent="0.2">
      <c r="A149" s="3" t="s">
        <v>54</v>
      </c>
      <c r="B149">
        <v>310</v>
      </c>
    </row>
    <row r="150" spans="1:2" x14ac:dyDescent="0.2">
      <c r="A150" s="3" t="s">
        <v>180</v>
      </c>
      <c r="B150">
        <v>400</v>
      </c>
    </row>
    <row r="151" spans="1:2" x14ac:dyDescent="0.2">
      <c r="A151" s="3" t="s">
        <v>181</v>
      </c>
      <c r="B151">
        <v>250</v>
      </c>
    </row>
    <row r="152" spans="1:2" x14ac:dyDescent="0.2">
      <c r="A152" s="3" t="s">
        <v>182</v>
      </c>
      <c r="B152">
        <v>240</v>
      </c>
    </row>
    <row r="153" spans="1:2" x14ac:dyDescent="0.2">
      <c r="A153" s="3" t="s">
        <v>183</v>
      </c>
      <c r="B153">
        <v>340</v>
      </c>
    </row>
    <row r="154" spans="1:2" x14ac:dyDescent="0.2">
      <c r="A154" s="3" t="s">
        <v>184</v>
      </c>
      <c r="B154">
        <v>300</v>
      </c>
    </row>
    <row r="155" spans="1:2" x14ac:dyDescent="0.2">
      <c r="A155" s="3" t="s">
        <v>46</v>
      </c>
      <c r="B155">
        <v>150</v>
      </c>
    </row>
    <row r="156" spans="1:2" x14ac:dyDescent="0.2">
      <c r="A156" s="3" t="s">
        <v>95</v>
      </c>
      <c r="B156">
        <v>460</v>
      </c>
    </row>
    <row r="157" spans="1:2" x14ac:dyDescent="0.2">
      <c r="A157" s="3" t="s">
        <v>185</v>
      </c>
      <c r="B157">
        <v>130</v>
      </c>
    </row>
    <row r="158" spans="1:2" x14ac:dyDescent="0.2">
      <c r="A158" s="3" t="s">
        <v>186</v>
      </c>
      <c r="B158">
        <v>340</v>
      </c>
    </row>
    <row r="159" spans="1:2" x14ac:dyDescent="0.2">
      <c r="A159" s="3" t="s">
        <v>187</v>
      </c>
      <c r="B159">
        <v>260</v>
      </c>
    </row>
    <row r="160" spans="1:2" x14ac:dyDescent="0.2">
      <c r="A160" s="3" t="s">
        <v>188</v>
      </c>
      <c r="B160">
        <v>390</v>
      </c>
    </row>
    <row r="161" spans="1:2" x14ac:dyDescent="0.2">
      <c r="A161" s="3" t="s">
        <v>55</v>
      </c>
      <c r="B161">
        <v>170</v>
      </c>
    </row>
    <row r="162" spans="1:2" x14ac:dyDescent="0.2">
      <c r="A162" s="3" t="s">
        <v>189</v>
      </c>
      <c r="B162">
        <v>370</v>
      </c>
    </row>
    <row r="163" spans="1:2" x14ac:dyDescent="0.2">
      <c r="A163" s="3" t="s">
        <v>174</v>
      </c>
      <c r="B163">
        <v>270</v>
      </c>
    </row>
    <row r="164" spans="1:2" x14ac:dyDescent="0.2">
      <c r="A164" s="3" t="s">
        <v>190</v>
      </c>
      <c r="B164">
        <v>430</v>
      </c>
    </row>
    <row r="165" spans="1:2" x14ac:dyDescent="0.2">
      <c r="A165" s="3" t="s">
        <v>47</v>
      </c>
      <c r="B165">
        <v>380</v>
      </c>
    </row>
    <row r="166" spans="1:2" x14ac:dyDescent="0.2">
      <c r="A166" s="3" t="s">
        <v>191</v>
      </c>
      <c r="B166">
        <v>450</v>
      </c>
    </row>
    <row r="167" spans="1:2" x14ac:dyDescent="0.2">
      <c r="A167" s="3" t="s">
        <v>192</v>
      </c>
      <c r="B167">
        <v>220</v>
      </c>
    </row>
    <row r="168" spans="1:2" x14ac:dyDescent="0.2">
      <c r="A168" s="3" t="s">
        <v>193</v>
      </c>
      <c r="B168">
        <v>390</v>
      </c>
    </row>
    <row r="169" spans="1:2" x14ac:dyDescent="0.2">
      <c r="A169" s="3" t="s">
        <v>184</v>
      </c>
      <c r="B169">
        <v>350</v>
      </c>
    </row>
    <row r="170" spans="1:2" x14ac:dyDescent="0.2">
      <c r="A170" s="3" t="s">
        <v>194</v>
      </c>
      <c r="B170">
        <v>480</v>
      </c>
    </row>
    <row r="171" spans="1:2" x14ac:dyDescent="0.2">
      <c r="A171" s="3" t="s">
        <v>195</v>
      </c>
      <c r="B171">
        <v>150</v>
      </c>
    </row>
    <row r="172" spans="1:2" x14ac:dyDescent="0.2">
      <c r="A172" s="3" t="s">
        <v>196</v>
      </c>
      <c r="B172">
        <v>290</v>
      </c>
    </row>
    <row r="173" spans="1:2" x14ac:dyDescent="0.2">
      <c r="A173" s="3" t="s">
        <v>197</v>
      </c>
      <c r="B173">
        <v>420</v>
      </c>
    </row>
    <row r="174" spans="1:2" x14ac:dyDescent="0.2">
      <c r="A174" s="3" t="s">
        <v>112</v>
      </c>
      <c r="B174">
        <v>230</v>
      </c>
    </row>
    <row r="175" spans="1:2" x14ac:dyDescent="0.2">
      <c r="A175" s="3" t="s">
        <v>198</v>
      </c>
      <c r="B175">
        <v>360</v>
      </c>
    </row>
    <row r="176" spans="1:2" x14ac:dyDescent="0.2">
      <c r="A176" s="3" t="s">
        <v>199</v>
      </c>
      <c r="B176">
        <v>370</v>
      </c>
    </row>
    <row r="177" spans="1:2" x14ac:dyDescent="0.2">
      <c r="A177" s="3" t="s">
        <v>200</v>
      </c>
      <c r="B177">
        <v>220</v>
      </c>
    </row>
    <row r="178" spans="1:2" x14ac:dyDescent="0.2">
      <c r="A178" s="3" t="s">
        <v>201</v>
      </c>
      <c r="B178">
        <v>170</v>
      </c>
    </row>
    <row r="179" spans="1:2" x14ac:dyDescent="0.2">
      <c r="A179" s="3" t="s">
        <v>202</v>
      </c>
      <c r="B179">
        <v>330</v>
      </c>
    </row>
    <row r="180" spans="1:2" x14ac:dyDescent="0.2">
      <c r="A180" s="3" t="s">
        <v>203</v>
      </c>
      <c r="B180">
        <v>290</v>
      </c>
    </row>
    <row r="181" spans="1:2" x14ac:dyDescent="0.2">
      <c r="A181" s="3" t="s">
        <v>57</v>
      </c>
      <c r="B181">
        <v>100</v>
      </c>
    </row>
    <row r="182" spans="1:2" x14ac:dyDescent="0.2">
      <c r="A182" s="3" t="s">
        <v>204</v>
      </c>
      <c r="B182">
        <v>410</v>
      </c>
    </row>
    <row r="183" spans="1:2" x14ac:dyDescent="0.2">
      <c r="A183" s="3" t="s">
        <v>205</v>
      </c>
      <c r="B183">
        <v>430</v>
      </c>
    </row>
    <row r="184" spans="1:2" x14ac:dyDescent="0.2">
      <c r="A184" s="3" t="s">
        <v>206</v>
      </c>
      <c r="B184">
        <v>370</v>
      </c>
    </row>
    <row r="185" spans="1:2" x14ac:dyDescent="0.2">
      <c r="A185" s="3" t="s">
        <v>207</v>
      </c>
      <c r="B185">
        <v>200</v>
      </c>
    </row>
    <row r="186" spans="1:2" x14ac:dyDescent="0.2">
      <c r="A186" s="3" t="s">
        <v>50</v>
      </c>
      <c r="B186">
        <v>330</v>
      </c>
    </row>
    <row r="187" spans="1:2" x14ac:dyDescent="0.2">
      <c r="A187" s="3" t="s">
        <v>47</v>
      </c>
      <c r="B187">
        <v>460</v>
      </c>
    </row>
    <row r="188" spans="1:2" x14ac:dyDescent="0.2">
      <c r="A188" s="3" t="s">
        <v>208</v>
      </c>
      <c r="B188">
        <v>480</v>
      </c>
    </row>
    <row r="189" spans="1:2" x14ac:dyDescent="0.2">
      <c r="A189" s="3" t="s">
        <v>209</v>
      </c>
      <c r="B189">
        <v>300</v>
      </c>
    </row>
    <row r="190" spans="1:2" x14ac:dyDescent="0.2">
      <c r="A190" s="3" t="s">
        <v>210</v>
      </c>
      <c r="B190">
        <v>170</v>
      </c>
    </row>
    <row r="191" spans="1:2" x14ac:dyDescent="0.2">
      <c r="A191" s="3" t="s">
        <v>211</v>
      </c>
      <c r="B191">
        <v>360</v>
      </c>
    </row>
    <row r="192" spans="1:2" x14ac:dyDescent="0.2">
      <c r="A192" s="3" t="s">
        <v>212</v>
      </c>
      <c r="B192">
        <v>200</v>
      </c>
    </row>
    <row r="193" spans="1:2" x14ac:dyDescent="0.2">
      <c r="A193" s="3" t="s">
        <v>213</v>
      </c>
      <c r="B193">
        <v>250</v>
      </c>
    </row>
    <row r="194" spans="1:2" x14ac:dyDescent="0.2">
      <c r="A194" s="3" t="s">
        <v>214</v>
      </c>
      <c r="B194">
        <v>460</v>
      </c>
    </row>
    <row r="195" spans="1:2" x14ac:dyDescent="0.2">
      <c r="A195" s="3" t="s">
        <v>60</v>
      </c>
      <c r="B195">
        <v>370</v>
      </c>
    </row>
    <row r="196" spans="1:2" x14ac:dyDescent="0.2">
      <c r="A196" s="3" t="s">
        <v>215</v>
      </c>
      <c r="B196">
        <v>380</v>
      </c>
    </row>
    <row r="197" spans="1:2" x14ac:dyDescent="0.2">
      <c r="A197" s="3" t="s">
        <v>216</v>
      </c>
      <c r="B197">
        <v>430</v>
      </c>
    </row>
    <row r="198" spans="1:2" x14ac:dyDescent="0.2">
      <c r="A198" s="3" t="s">
        <v>32</v>
      </c>
      <c r="B198">
        <v>230</v>
      </c>
    </row>
    <row r="199" spans="1:2" x14ac:dyDescent="0.2">
      <c r="A199" s="3" t="s">
        <v>53</v>
      </c>
      <c r="B199">
        <v>300</v>
      </c>
    </row>
    <row r="200" spans="1:2" x14ac:dyDescent="0.2">
      <c r="A200" s="3" t="s">
        <v>217</v>
      </c>
      <c r="B200">
        <v>380</v>
      </c>
    </row>
    <row r="201" spans="1:2" x14ac:dyDescent="0.2">
      <c r="A201" s="3" t="s">
        <v>218</v>
      </c>
      <c r="B201">
        <v>480</v>
      </c>
    </row>
    <row r="202" spans="1:2" x14ac:dyDescent="0.2">
      <c r="A202" s="3" t="s">
        <v>219</v>
      </c>
      <c r="B202">
        <v>430</v>
      </c>
    </row>
    <row r="203" spans="1:2" x14ac:dyDescent="0.2">
      <c r="A203" s="3" t="s">
        <v>220</v>
      </c>
      <c r="B203">
        <v>160</v>
      </c>
    </row>
    <row r="204" spans="1:2" x14ac:dyDescent="0.2">
      <c r="A204" s="3" t="s">
        <v>221</v>
      </c>
      <c r="B204">
        <v>180</v>
      </c>
    </row>
    <row r="205" spans="1:2" x14ac:dyDescent="0.2">
      <c r="A205" s="3" t="s">
        <v>222</v>
      </c>
      <c r="B205">
        <v>410</v>
      </c>
    </row>
    <row r="206" spans="1:2" x14ac:dyDescent="0.2">
      <c r="A206" s="3" t="s">
        <v>223</v>
      </c>
      <c r="B206">
        <v>470</v>
      </c>
    </row>
    <row r="207" spans="1:2" x14ac:dyDescent="0.2">
      <c r="A207" s="3" t="s">
        <v>224</v>
      </c>
      <c r="B207">
        <v>100</v>
      </c>
    </row>
    <row r="208" spans="1:2" x14ac:dyDescent="0.2">
      <c r="A208" s="3" t="s">
        <v>225</v>
      </c>
      <c r="B208">
        <v>290</v>
      </c>
    </row>
    <row r="209" spans="1:2" x14ac:dyDescent="0.2">
      <c r="A209" s="3" t="s">
        <v>226</v>
      </c>
      <c r="B209">
        <v>470</v>
      </c>
    </row>
    <row r="210" spans="1:2" x14ac:dyDescent="0.2">
      <c r="A210" s="3" t="s">
        <v>227</v>
      </c>
      <c r="B210">
        <v>150</v>
      </c>
    </row>
    <row r="211" spans="1:2" x14ac:dyDescent="0.2">
      <c r="A211" s="3" t="s">
        <v>228</v>
      </c>
      <c r="B211">
        <v>300</v>
      </c>
    </row>
    <row r="212" spans="1:2" x14ac:dyDescent="0.2">
      <c r="A212" s="3" t="s">
        <v>229</v>
      </c>
      <c r="B212">
        <v>120</v>
      </c>
    </row>
    <row r="213" spans="1:2" x14ac:dyDescent="0.2">
      <c r="A213" s="3" t="s">
        <v>49</v>
      </c>
      <c r="B213">
        <v>310</v>
      </c>
    </row>
    <row r="214" spans="1:2" x14ac:dyDescent="0.2">
      <c r="A214" s="3" t="s">
        <v>230</v>
      </c>
      <c r="B214">
        <v>390</v>
      </c>
    </row>
    <row r="215" spans="1:2" x14ac:dyDescent="0.2">
      <c r="A215" s="3" t="s">
        <v>231</v>
      </c>
      <c r="B215">
        <v>340</v>
      </c>
    </row>
    <row r="216" spans="1:2" x14ac:dyDescent="0.2">
      <c r="A216" s="3" t="s">
        <v>232</v>
      </c>
      <c r="B216">
        <v>420</v>
      </c>
    </row>
    <row r="217" spans="1:2" x14ac:dyDescent="0.2">
      <c r="A217" s="3" t="s">
        <v>33</v>
      </c>
      <c r="B217">
        <v>350</v>
      </c>
    </row>
    <row r="218" spans="1:2" x14ac:dyDescent="0.2">
      <c r="A218" s="3" t="s">
        <v>31</v>
      </c>
      <c r="B218">
        <v>480</v>
      </c>
    </row>
    <row r="219" spans="1:2" x14ac:dyDescent="0.2">
      <c r="A219" s="3" t="s">
        <v>233</v>
      </c>
      <c r="B219">
        <v>270</v>
      </c>
    </row>
    <row r="220" spans="1:2" x14ac:dyDescent="0.2">
      <c r="A220" s="3" t="s">
        <v>95</v>
      </c>
      <c r="B220">
        <v>160</v>
      </c>
    </row>
    <row r="221" spans="1:2" x14ac:dyDescent="0.2">
      <c r="A221" s="3" t="s">
        <v>234</v>
      </c>
      <c r="B221">
        <v>180</v>
      </c>
    </row>
    <row r="222" spans="1:2" x14ac:dyDescent="0.2">
      <c r="A222" s="3" t="s">
        <v>235</v>
      </c>
      <c r="B222">
        <v>170</v>
      </c>
    </row>
    <row r="223" spans="1:2" x14ac:dyDescent="0.2">
      <c r="A223" s="3" t="s">
        <v>236</v>
      </c>
      <c r="B223">
        <v>250</v>
      </c>
    </row>
    <row r="224" spans="1:2" x14ac:dyDescent="0.2">
      <c r="A224" s="3" t="s">
        <v>237</v>
      </c>
      <c r="B224">
        <v>340</v>
      </c>
    </row>
    <row r="225" spans="1:2" x14ac:dyDescent="0.2">
      <c r="A225" s="3" t="s">
        <v>238</v>
      </c>
      <c r="B225">
        <v>120</v>
      </c>
    </row>
    <row r="226" spans="1:2" x14ac:dyDescent="0.2">
      <c r="A226" s="3" t="s">
        <v>62</v>
      </c>
      <c r="B226">
        <v>350</v>
      </c>
    </row>
    <row r="227" spans="1:2" x14ac:dyDescent="0.2">
      <c r="A227" s="3" t="s">
        <v>239</v>
      </c>
      <c r="B227">
        <v>300</v>
      </c>
    </row>
    <row r="228" spans="1:2" x14ac:dyDescent="0.2">
      <c r="A228" s="3" t="s">
        <v>52</v>
      </c>
      <c r="B228">
        <v>130</v>
      </c>
    </row>
    <row r="229" spans="1:2" x14ac:dyDescent="0.2">
      <c r="A229" s="3" t="s">
        <v>240</v>
      </c>
      <c r="B229">
        <v>310</v>
      </c>
    </row>
    <row r="230" spans="1:2" x14ac:dyDescent="0.2">
      <c r="A230" s="3" t="s">
        <v>241</v>
      </c>
      <c r="B230">
        <v>240</v>
      </c>
    </row>
    <row r="231" spans="1:2" x14ac:dyDescent="0.2">
      <c r="A231" s="3" t="s">
        <v>242</v>
      </c>
      <c r="B231">
        <v>480</v>
      </c>
    </row>
    <row r="232" spans="1:2" x14ac:dyDescent="0.2">
      <c r="A232" s="3" t="s">
        <v>243</v>
      </c>
      <c r="B232">
        <v>260</v>
      </c>
    </row>
    <row r="233" spans="1:2" x14ac:dyDescent="0.2">
      <c r="A233" s="3" t="s">
        <v>244</v>
      </c>
      <c r="B233">
        <v>460</v>
      </c>
    </row>
    <row r="234" spans="1:2" x14ac:dyDescent="0.2">
      <c r="A234" s="3" t="s">
        <v>245</v>
      </c>
      <c r="B234">
        <v>250</v>
      </c>
    </row>
    <row r="235" spans="1:2" x14ac:dyDescent="0.2">
      <c r="A235" s="3" t="s">
        <v>246</v>
      </c>
      <c r="B235">
        <v>270</v>
      </c>
    </row>
    <row r="236" spans="1:2" x14ac:dyDescent="0.2">
      <c r="A236" s="3" t="s">
        <v>247</v>
      </c>
      <c r="B236">
        <v>340</v>
      </c>
    </row>
    <row r="237" spans="1:2" x14ac:dyDescent="0.2">
      <c r="A237" s="3" t="s">
        <v>119</v>
      </c>
      <c r="B237">
        <v>420</v>
      </c>
    </row>
    <row r="238" spans="1:2" x14ac:dyDescent="0.2">
      <c r="A238" s="3" t="s">
        <v>248</v>
      </c>
      <c r="B238">
        <v>420</v>
      </c>
    </row>
    <row r="239" spans="1:2" x14ac:dyDescent="0.2">
      <c r="A239" s="3" t="s">
        <v>249</v>
      </c>
      <c r="B239">
        <v>140</v>
      </c>
    </row>
    <row r="240" spans="1:2" x14ac:dyDescent="0.2">
      <c r="A240" s="3" t="s">
        <v>250</v>
      </c>
      <c r="B240">
        <v>390</v>
      </c>
    </row>
    <row r="241" spans="1:2" x14ac:dyDescent="0.2">
      <c r="A241" s="3" t="s">
        <v>251</v>
      </c>
      <c r="B241">
        <v>320</v>
      </c>
    </row>
    <row r="242" spans="1:2" x14ac:dyDescent="0.2">
      <c r="A242" s="3" t="s">
        <v>252</v>
      </c>
      <c r="B242">
        <v>210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C3CFC-2549-4AE2-98AD-18ED960D1B6D}">
  <dimension ref="A1:L156"/>
  <sheetViews>
    <sheetView workbookViewId="0"/>
  </sheetViews>
  <sheetFormatPr defaultRowHeight="12" x14ac:dyDescent="0.2"/>
  <cols>
    <col min="1" max="1" width="12.83203125" customWidth="1"/>
    <col min="2" max="2" width="15.83203125" customWidth="1"/>
    <col min="3" max="3" width="11.83203125" customWidth="1"/>
    <col min="4" max="4" width="12.83203125" customWidth="1"/>
    <col min="5" max="5" width="15.83203125" customWidth="1"/>
    <col min="6" max="6" width="11.83203125" customWidth="1"/>
    <col min="7" max="7" width="12.83203125" customWidth="1"/>
    <col min="8" max="8" width="15.83203125" customWidth="1"/>
    <col min="9" max="9" width="11.83203125" customWidth="1"/>
    <col min="10" max="10" width="12.83203125" customWidth="1"/>
    <col min="11" max="11" width="15.83203125" customWidth="1"/>
    <col min="12" max="12" width="11.83203125" customWidth="1"/>
    <col min="14" max="14" width="10.5" bestFit="1" customWidth="1"/>
  </cols>
  <sheetData>
    <row r="1" spans="1:12" x14ac:dyDescent="0.2">
      <c r="A1" s="13" t="s">
        <v>787</v>
      </c>
      <c r="B1" s="13" t="s">
        <v>788</v>
      </c>
      <c r="C1" s="13" t="s">
        <v>789</v>
      </c>
      <c r="D1" s="15" t="s">
        <v>787</v>
      </c>
      <c r="E1" s="13" t="s">
        <v>788</v>
      </c>
      <c r="F1" s="13" t="s">
        <v>789</v>
      </c>
      <c r="G1" s="15" t="s">
        <v>787</v>
      </c>
      <c r="H1" s="13" t="s">
        <v>788</v>
      </c>
      <c r="I1" s="13" t="s">
        <v>789</v>
      </c>
      <c r="J1" s="15" t="s">
        <v>787</v>
      </c>
      <c r="K1" s="13" t="s">
        <v>788</v>
      </c>
      <c r="L1" s="13" t="s">
        <v>789</v>
      </c>
    </row>
    <row r="2" spans="1:12" x14ac:dyDescent="0.2">
      <c r="A2" s="14"/>
      <c r="B2" s="16" t="s">
        <v>279</v>
      </c>
      <c r="C2" s="14">
        <f ca="1">TODAY()-972</f>
        <v>43487</v>
      </c>
      <c r="D2" s="17"/>
      <c r="E2" s="16" t="s">
        <v>280</v>
      </c>
      <c r="F2" s="14">
        <f ca="1">TODAY()-257</f>
        <v>44202</v>
      </c>
      <c r="G2" s="17"/>
      <c r="H2" s="16" t="s">
        <v>281</v>
      </c>
      <c r="I2" s="14">
        <f ca="1">TODAY()-826</f>
        <v>43633</v>
      </c>
      <c r="J2" s="17"/>
      <c r="K2" s="16" t="s">
        <v>282</v>
      </c>
      <c r="L2" s="14">
        <f ca="1">TODAY()-275</f>
        <v>44184</v>
      </c>
    </row>
    <row r="3" spans="1:12" x14ac:dyDescent="0.2">
      <c r="A3" s="14"/>
      <c r="B3" s="16" t="s">
        <v>283</v>
      </c>
      <c r="C3" s="14">
        <f ca="1">TODAY()-887</f>
        <v>43572</v>
      </c>
      <c r="D3" s="17"/>
      <c r="E3" s="16" t="s">
        <v>284</v>
      </c>
      <c r="F3" s="14">
        <f ca="1">TODAY()-870</f>
        <v>43589</v>
      </c>
      <c r="G3" s="17"/>
      <c r="H3" s="16" t="s">
        <v>285</v>
      </c>
      <c r="I3" s="14">
        <f ca="1">TODAY()-746</f>
        <v>43713</v>
      </c>
      <c r="J3" s="17"/>
      <c r="K3" s="16" t="s">
        <v>286</v>
      </c>
      <c r="L3" s="14">
        <f ca="1">TODAY()-970</f>
        <v>43489</v>
      </c>
    </row>
    <row r="4" spans="1:12" x14ac:dyDescent="0.2">
      <c r="A4" s="14"/>
      <c r="B4" s="16" t="s">
        <v>287</v>
      </c>
      <c r="C4" s="14">
        <f ca="1">TODAY()-723</f>
        <v>43736</v>
      </c>
      <c r="D4" s="17"/>
      <c r="E4" s="16" t="s">
        <v>288</v>
      </c>
      <c r="F4" s="14">
        <f ca="1">TODAY()-365</f>
        <v>44094</v>
      </c>
      <c r="G4" s="17"/>
      <c r="H4" s="16" t="s">
        <v>289</v>
      </c>
      <c r="I4" s="14">
        <f ca="1">TODAY()-924</f>
        <v>43535</v>
      </c>
      <c r="J4" s="17"/>
      <c r="K4" s="16" t="s">
        <v>290</v>
      </c>
      <c r="L4" s="14">
        <f ca="1">TODAY()-192</f>
        <v>44267</v>
      </c>
    </row>
    <row r="5" spans="1:12" x14ac:dyDescent="0.2">
      <c r="A5" s="14"/>
      <c r="B5" s="16" t="s">
        <v>291</v>
      </c>
      <c r="C5" s="14">
        <f ca="1">TODAY()-762</f>
        <v>43697</v>
      </c>
      <c r="D5" s="17"/>
      <c r="E5" s="16" t="s">
        <v>292</v>
      </c>
      <c r="F5" s="14">
        <f ca="1">TODAY()-179</f>
        <v>44280</v>
      </c>
      <c r="G5" s="17"/>
      <c r="H5" s="16" t="s">
        <v>293</v>
      </c>
      <c r="I5" s="14">
        <f ca="1">TODAY()-182</f>
        <v>44277</v>
      </c>
      <c r="J5" s="17"/>
      <c r="K5" s="16" t="s">
        <v>294</v>
      </c>
      <c r="L5" s="14">
        <f ca="1">TODAY()-81</f>
        <v>44378</v>
      </c>
    </row>
    <row r="6" spans="1:12" x14ac:dyDescent="0.2">
      <c r="A6" s="14"/>
      <c r="B6" s="16" t="s">
        <v>295</v>
      </c>
      <c r="C6" s="14">
        <f ca="1">TODAY()-581</f>
        <v>43878</v>
      </c>
      <c r="D6" s="17"/>
      <c r="E6" s="16" t="s">
        <v>296</v>
      </c>
      <c r="F6" s="14">
        <f ca="1">TODAY()-858</f>
        <v>43601</v>
      </c>
      <c r="G6" s="17"/>
      <c r="H6" s="16" t="s">
        <v>297</v>
      </c>
      <c r="I6" s="14">
        <f ca="1">TODAY()-220</f>
        <v>44239</v>
      </c>
      <c r="J6" s="17"/>
      <c r="K6" s="16" t="s">
        <v>298</v>
      </c>
      <c r="L6" s="14">
        <f ca="1">TODAY()-9</f>
        <v>44450</v>
      </c>
    </row>
    <row r="7" spans="1:12" x14ac:dyDescent="0.2">
      <c r="A7" s="14"/>
      <c r="B7" s="16" t="s">
        <v>299</v>
      </c>
      <c r="C7" s="14">
        <f ca="1">TODAY()-298</f>
        <v>44161</v>
      </c>
      <c r="D7" s="17"/>
      <c r="E7" s="16" t="s">
        <v>300</v>
      </c>
      <c r="F7" s="14">
        <f ca="1">TODAY()-490</f>
        <v>43969</v>
      </c>
      <c r="G7" s="17"/>
      <c r="H7" s="16" t="s">
        <v>301</v>
      </c>
      <c r="I7" s="14">
        <f ca="1">TODAY()-485</f>
        <v>43974</v>
      </c>
      <c r="J7" s="17"/>
      <c r="K7" s="16" t="s">
        <v>302</v>
      </c>
      <c r="L7" s="14">
        <f ca="1">TODAY()-396</f>
        <v>44063</v>
      </c>
    </row>
    <row r="8" spans="1:12" x14ac:dyDescent="0.2">
      <c r="A8" s="14"/>
      <c r="B8" s="16" t="s">
        <v>303</v>
      </c>
      <c r="C8" s="14">
        <f ca="1">TODAY()-203</f>
        <v>44256</v>
      </c>
      <c r="D8" s="17"/>
      <c r="E8" s="16" t="s">
        <v>304</v>
      </c>
      <c r="F8" s="14">
        <f ca="1">TODAY()-517</f>
        <v>43942</v>
      </c>
      <c r="G8" s="17"/>
      <c r="H8" s="16" t="s">
        <v>305</v>
      </c>
      <c r="I8" s="14">
        <f ca="1">TODAY()-991</f>
        <v>43468</v>
      </c>
      <c r="J8" s="17"/>
      <c r="K8" s="16" t="s">
        <v>306</v>
      </c>
      <c r="L8" s="14">
        <f ca="1">TODAY()-766</f>
        <v>43693</v>
      </c>
    </row>
    <row r="9" spans="1:12" x14ac:dyDescent="0.2">
      <c r="A9" s="14"/>
      <c r="B9" s="16" t="s">
        <v>307</v>
      </c>
      <c r="C9" s="14">
        <f ca="1">TODAY()-848</f>
        <v>43611</v>
      </c>
      <c r="D9" s="17"/>
      <c r="E9" s="16" t="s">
        <v>308</v>
      </c>
      <c r="F9" s="14">
        <f ca="1">TODAY()-388</f>
        <v>44071</v>
      </c>
      <c r="G9" s="17"/>
      <c r="H9" s="16" t="s">
        <v>309</v>
      </c>
      <c r="I9" s="14">
        <f ca="1">TODAY()-504</f>
        <v>43955</v>
      </c>
      <c r="J9" s="17"/>
      <c r="K9" s="16" t="s">
        <v>310</v>
      </c>
      <c r="L9" s="14">
        <f ca="1">TODAY()-670</f>
        <v>43789</v>
      </c>
    </row>
    <row r="10" spans="1:12" x14ac:dyDescent="0.2">
      <c r="A10" s="14"/>
      <c r="B10" s="16" t="s">
        <v>311</v>
      </c>
      <c r="C10" s="14">
        <f ca="1">TODAY()-62</f>
        <v>44397</v>
      </c>
      <c r="D10" s="17"/>
      <c r="E10" s="16" t="s">
        <v>312</v>
      </c>
      <c r="F10" s="14">
        <f ca="1">TODAY()-307</f>
        <v>44152</v>
      </c>
      <c r="G10" s="17"/>
      <c r="H10" s="16" t="s">
        <v>313</v>
      </c>
      <c r="I10" s="14">
        <f ca="1">TODAY()-914</f>
        <v>43545</v>
      </c>
      <c r="J10" s="17"/>
      <c r="K10" s="16" t="s">
        <v>314</v>
      </c>
      <c r="L10" s="14">
        <f ca="1">TODAY()-189</f>
        <v>44270</v>
      </c>
    </row>
    <row r="11" spans="1:12" x14ac:dyDescent="0.2">
      <c r="A11" s="14"/>
      <c r="B11" s="16" t="s">
        <v>315</v>
      </c>
      <c r="C11" s="14">
        <f ca="1">TODAY()-318</f>
        <v>44141</v>
      </c>
      <c r="D11" s="17"/>
      <c r="E11" s="16" t="s">
        <v>316</v>
      </c>
      <c r="F11" s="14">
        <f ca="1">TODAY()-150</f>
        <v>44309</v>
      </c>
      <c r="G11" s="17"/>
      <c r="H11" s="16" t="s">
        <v>317</v>
      </c>
      <c r="I11" s="14">
        <f ca="1">TODAY()-73</f>
        <v>44386</v>
      </c>
      <c r="J11" s="17"/>
      <c r="K11" s="16" t="s">
        <v>318</v>
      </c>
      <c r="L11" s="14">
        <f ca="1">TODAY()-37</f>
        <v>44422</v>
      </c>
    </row>
    <row r="12" spans="1:12" x14ac:dyDescent="0.2">
      <c r="A12" s="14"/>
      <c r="B12" s="16" t="s">
        <v>319</v>
      </c>
      <c r="C12" s="14">
        <f ca="1">TODAY()-350</f>
        <v>44109</v>
      </c>
      <c r="D12" s="17"/>
      <c r="E12" s="16" t="s">
        <v>320</v>
      </c>
      <c r="F12" s="14">
        <f ca="1">TODAY()-312</f>
        <v>44147</v>
      </c>
      <c r="G12" s="17"/>
      <c r="H12" s="16" t="s">
        <v>321</v>
      </c>
      <c r="I12" s="14">
        <f ca="1">TODAY()-296</f>
        <v>44163</v>
      </c>
      <c r="J12" s="17"/>
      <c r="K12" s="16" t="s">
        <v>322</v>
      </c>
      <c r="L12" s="14">
        <f ca="1">TODAY()-286</f>
        <v>44173</v>
      </c>
    </row>
    <row r="13" spans="1:12" x14ac:dyDescent="0.2">
      <c r="A13" s="14"/>
      <c r="B13" s="16" t="s">
        <v>323</v>
      </c>
      <c r="C13" s="14">
        <f ca="1">TODAY()-208</f>
        <v>44251</v>
      </c>
      <c r="D13" s="17"/>
      <c r="E13" s="16" t="s">
        <v>324</v>
      </c>
      <c r="F13" s="14">
        <f ca="1">TODAY()-70</f>
        <v>44389</v>
      </c>
      <c r="G13" s="17"/>
      <c r="H13" s="16" t="s">
        <v>325</v>
      </c>
      <c r="I13" s="14">
        <f ca="1">TODAY()-829</f>
        <v>43630</v>
      </c>
      <c r="J13" s="17"/>
      <c r="K13" s="16" t="s">
        <v>326</v>
      </c>
      <c r="L13" s="14">
        <f ca="1">TODAY()-319</f>
        <v>44140</v>
      </c>
    </row>
    <row r="14" spans="1:12" x14ac:dyDescent="0.2">
      <c r="A14" s="14"/>
      <c r="B14" s="16" t="s">
        <v>327</v>
      </c>
      <c r="C14" s="14">
        <f ca="1">TODAY()-781</f>
        <v>43678</v>
      </c>
      <c r="D14" s="17"/>
      <c r="E14" s="16" t="s">
        <v>328</v>
      </c>
      <c r="F14" s="14">
        <f ca="1">TODAY()-693</f>
        <v>43766</v>
      </c>
      <c r="G14" s="17"/>
      <c r="H14" s="16" t="s">
        <v>329</v>
      </c>
      <c r="I14" s="14">
        <f ca="1">TODAY()-562</f>
        <v>43897</v>
      </c>
      <c r="J14" s="17"/>
      <c r="K14" s="16" t="s">
        <v>330</v>
      </c>
      <c r="L14" s="14">
        <f ca="1">TODAY()-32</f>
        <v>44427</v>
      </c>
    </row>
    <row r="15" spans="1:12" x14ac:dyDescent="0.2">
      <c r="A15" s="14"/>
      <c r="B15" s="16" t="s">
        <v>331</v>
      </c>
      <c r="C15" s="14">
        <f ca="1">TODAY()-358</f>
        <v>44101</v>
      </c>
      <c r="D15" s="17"/>
      <c r="E15" s="16" t="s">
        <v>332</v>
      </c>
      <c r="F15" s="14">
        <f ca="1">TODAY()-404</f>
        <v>44055</v>
      </c>
      <c r="G15" s="17"/>
      <c r="H15" s="16" t="s">
        <v>333</v>
      </c>
      <c r="I15" s="14">
        <f ca="1">TODAY()-789</f>
        <v>43670</v>
      </c>
      <c r="J15" s="17"/>
      <c r="K15" s="16" t="s">
        <v>334</v>
      </c>
      <c r="L15" s="14">
        <f ca="1">TODAY()-693</f>
        <v>43766</v>
      </c>
    </row>
    <row r="16" spans="1:12" x14ac:dyDescent="0.2">
      <c r="A16" s="14"/>
      <c r="B16" s="16" t="s">
        <v>335</v>
      </c>
      <c r="C16" s="14">
        <f ca="1">TODAY()-971</f>
        <v>43488</v>
      </c>
      <c r="D16" s="17"/>
      <c r="E16" s="16" t="s">
        <v>336</v>
      </c>
      <c r="F16" s="14">
        <f ca="1">TODAY()-660</f>
        <v>43799</v>
      </c>
      <c r="G16" s="17"/>
      <c r="H16" s="16" t="s">
        <v>337</v>
      </c>
      <c r="I16" s="14">
        <f ca="1">TODAY()-549</f>
        <v>43910</v>
      </c>
      <c r="J16" s="17"/>
      <c r="K16" s="16" t="s">
        <v>338</v>
      </c>
      <c r="L16" s="14">
        <f ca="1">TODAY()-797</f>
        <v>43662</v>
      </c>
    </row>
    <row r="17" spans="1:12" x14ac:dyDescent="0.2">
      <c r="A17" s="14"/>
      <c r="B17" s="16" t="s">
        <v>339</v>
      </c>
      <c r="C17" s="14">
        <f ca="1">TODAY()-970</f>
        <v>43489</v>
      </c>
      <c r="D17" s="17"/>
      <c r="E17" s="16" t="s">
        <v>340</v>
      </c>
      <c r="F17" s="14">
        <f ca="1">TODAY()-42</f>
        <v>44417</v>
      </c>
      <c r="G17" s="17"/>
      <c r="H17" s="16" t="s">
        <v>341</v>
      </c>
      <c r="I17" s="14">
        <f ca="1">TODAY()-186</f>
        <v>44273</v>
      </c>
      <c r="J17" s="17"/>
      <c r="K17" s="16" t="s">
        <v>342</v>
      </c>
      <c r="L17" s="14">
        <f ca="1">TODAY()-916</f>
        <v>43543</v>
      </c>
    </row>
    <row r="18" spans="1:12" x14ac:dyDescent="0.2">
      <c r="A18" s="14"/>
      <c r="B18" s="16" t="s">
        <v>343</v>
      </c>
      <c r="C18" s="14">
        <f ca="1">TODAY()-376</f>
        <v>44083</v>
      </c>
      <c r="D18" s="17"/>
      <c r="E18" s="16" t="s">
        <v>344</v>
      </c>
      <c r="F18" s="14">
        <f ca="1">TODAY()-210</f>
        <v>44249</v>
      </c>
      <c r="G18" s="17"/>
      <c r="H18" s="16" t="s">
        <v>345</v>
      </c>
      <c r="I18" s="14">
        <f ca="1">TODAY()-165</f>
        <v>44294</v>
      </c>
      <c r="J18" s="17"/>
      <c r="K18" s="16" t="s">
        <v>346</v>
      </c>
      <c r="L18" s="14">
        <f ca="1">TODAY()-736</f>
        <v>43723</v>
      </c>
    </row>
    <row r="19" spans="1:12" x14ac:dyDescent="0.2">
      <c r="A19" s="14"/>
      <c r="B19" s="16" t="s">
        <v>347</v>
      </c>
      <c r="C19" s="14">
        <f ca="1">TODAY()-502</f>
        <v>43957</v>
      </c>
      <c r="D19" s="17"/>
      <c r="E19" s="16" t="s">
        <v>348</v>
      </c>
      <c r="F19" s="14">
        <f ca="1">TODAY()-785</f>
        <v>43674</v>
      </c>
      <c r="G19" s="17"/>
      <c r="H19" s="16" t="s">
        <v>349</v>
      </c>
      <c r="I19" s="14">
        <f ca="1">TODAY()-461</f>
        <v>43998</v>
      </c>
      <c r="J19" s="17"/>
      <c r="K19" s="16" t="s">
        <v>350</v>
      </c>
      <c r="L19" s="14">
        <f ca="1">TODAY()-762</f>
        <v>43697</v>
      </c>
    </row>
    <row r="20" spans="1:12" x14ac:dyDescent="0.2">
      <c r="A20" s="14"/>
      <c r="B20" s="16" t="s">
        <v>351</v>
      </c>
      <c r="C20" s="14">
        <f ca="1">TODAY()-353</f>
        <v>44106</v>
      </c>
      <c r="D20" s="17"/>
      <c r="E20" s="16" t="s">
        <v>352</v>
      </c>
      <c r="F20" s="14">
        <f ca="1">TODAY()-565</f>
        <v>43894</v>
      </c>
      <c r="G20" s="17"/>
      <c r="H20" s="16" t="s">
        <v>353</v>
      </c>
      <c r="I20" s="14">
        <f ca="1">TODAY()-582</f>
        <v>43877</v>
      </c>
      <c r="J20" s="17"/>
      <c r="K20" s="16" t="s">
        <v>354</v>
      </c>
      <c r="L20" s="14">
        <f ca="1">TODAY()-476</f>
        <v>43983</v>
      </c>
    </row>
    <row r="21" spans="1:12" x14ac:dyDescent="0.2">
      <c r="A21" s="14"/>
      <c r="B21" s="16" t="s">
        <v>355</v>
      </c>
      <c r="C21" s="14">
        <f ca="1">TODAY()-961</f>
        <v>43498</v>
      </c>
      <c r="D21" s="17"/>
      <c r="E21" s="16" t="s">
        <v>356</v>
      </c>
      <c r="F21" s="14">
        <f ca="1">TODAY()-536</f>
        <v>43923</v>
      </c>
      <c r="G21" s="17"/>
      <c r="H21" s="16" t="s">
        <v>357</v>
      </c>
      <c r="I21" s="14">
        <f ca="1">TODAY()-457</f>
        <v>44002</v>
      </c>
      <c r="J21" s="17"/>
      <c r="K21" s="16" t="s">
        <v>358</v>
      </c>
      <c r="L21" s="14">
        <f ca="1">TODAY()-517</f>
        <v>43942</v>
      </c>
    </row>
    <row r="22" spans="1:12" x14ac:dyDescent="0.2">
      <c r="A22" s="14"/>
      <c r="B22" s="16" t="s">
        <v>359</v>
      </c>
      <c r="C22" s="14">
        <f ca="1">TODAY()-113</f>
        <v>44346</v>
      </c>
      <c r="D22" s="17"/>
      <c r="E22" s="16" t="s">
        <v>360</v>
      </c>
      <c r="F22" s="14">
        <f ca="1">TODAY()-149</f>
        <v>44310</v>
      </c>
      <c r="G22" s="17"/>
      <c r="H22" s="16" t="s">
        <v>361</v>
      </c>
      <c r="I22" s="14">
        <f ca="1">TODAY()-983</f>
        <v>43476</v>
      </c>
      <c r="J22" s="17"/>
      <c r="K22" s="16" t="s">
        <v>362</v>
      </c>
      <c r="L22" s="14">
        <f ca="1">TODAY()-82</f>
        <v>44377</v>
      </c>
    </row>
    <row r="23" spans="1:12" x14ac:dyDescent="0.2">
      <c r="A23" s="14"/>
      <c r="B23" s="16" t="s">
        <v>363</v>
      </c>
      <c r="C23" s="14">
        <f ca="1">TODAY()-582</f>
        <v>43877</v>
      </c>
      <c r="D23" s="17"/>
      <c r="E23" s="16" t="s">
        <v>364</v>
      </c>
      <c r="F23" s="14">
        <f ca="1">TODAY()-139</f>
        <v>44320</v>
      </c>
      <c r="G23" s="17"/>
      <c r="H23" s="16" t="s">
        <v>365</v>
      </c>
      <c r="I23" s="14">
        <f ca="1">TODAY()-91</f>
        <v>44368</v>
      </c>
      <c r="J23" s="17"/>
      <c r="K23" s="16" t="s">
        <v>366</v>
      </c>
      <c r="L23" s="14">
        <f ca="1">TODAY()-245</f>
        <v>44214</v>
      </c>
    </row>
    <row r="24" spans="1:12" x14ac:dyDescent="0.2">
      <c r="A24" s="14"/>
      <c r="B24" s="16" t="s">
        <v>367</v>
      </c>
      <c r="C24" s="14">
        <f ca="1">TODAY()-79</f>
        <v>44380</v>
      </c>
      <c r="D24" s="17"/>
      <c r="E24" s="16" t="s">
        <v>368</v>
      </c>
      <c r="F24" s="14">
        <f ca="1">TODAY()-924</f>
        <v>43535</v>
      </c>
      <c r="G24" s="17"/>
      <c r="H24" s="16" t="s">
        <v>369</v>
      </c>
      <c r="I24" s="14">
        <f ca="1">TODAY()-696</f>
        <v>43763</v>
      </c>
      <c r="J24" s="17"/>
      <c r="K24" s="16" t="s">
        <v>370</v>
      </c>
      <c r="L24" s="14">
        <f ca="1">TODAY()-229</f>
        <v>44230</v>
      </c>
    </row>
    <row r="25" spans="1:12" x14ac:dyDescent="0.2">
      <c r="A25" s="14"/>
      <c r="B25" s="16" t="s">
        <v>371</v>
      </c>
      <c r="C25" s="14">
        <f ca="1">TODAY()-128</f>
        <v>44331</v>
      </c>
      <c r="D25" s="17"/>
      <c r="E25" s="16" t="s">
        <v>370</v>
      </c>
      <c r="F25" s="14">
        <f ca="1">TODAY()-966</f>
        <v>43493</v>
      </c>
      <c r="G25" s="17"/>
      <c r="H25" s="16" t="s">
        <v>372</v>
      </c>
      <c r="I25" s="14">
        <f ca="1">TODAY()-413</f>
        <v>44046</v>
      </c>
      <c r="J25" s="17"/>
      <c r="K25" s="16" t="s">
        <v>373</v>
      </c>
      <c r="L25" s="14">
        <f ca="1">TODAY()-394</f>
        <v>44065</v>
      </c>
    </row>
    <row r="26" spans="1:12" x14ac:dyDescent="0.2">
      <c r="A26" s="14"/>
      <c r="B26" s="16" t="s">
        <v>374</v>
      </c>
      <c r="C26" s="14">
        <f ca="1">TODAY()-804</f>
        <v>43655</v>
      </c>
      <c r="D26" s="17"/>
      <c r="E26" s="19" t="s">
        <v>375</v>
      </c>
      <c r="F26" s="18">
        <f ca="1">TODAY()-700</f>
        <v>43759</v>
      </c>
      <c r="G26" s="17"/>
      <c r="H26" s="16" t="s">
        <v>376</v>
      </c>
      <c r="I26" s="14">
        <f ca="1">TODAY()-738</f>
        <v>43721</v>
      </c>
      <c r="J26" s="17"/>
      <c r="K26" s="16" t="s">
        <v>377</v>
      </c>
      <c r="L26" s="14">
        <f ca="1">TODAY()-167</f>
        <v>44292</v>
      </c>
    </row>
    <row r="27" spans="1:12" x14ac:dyDescent="0.2">
      <c r="A27" s="14"/>
      <c r="B27" s="16" t="s">
        <v>378</v>
      </c>
      <c r="C27" s="14">
        <f ca="1">TODAY()-380</f>
        <v>44079</v>
      </c>
      <c r="D27" s="17"/>
      <c r="E27" s="16" t="s">
        <v>379</v>
      </c>
      <c r="F27" s="14">
        <f ca="1">TODAY()-83</f>
        <v>44376</v>
      </c>
      <c r="G27" s="17"/>
      <c r="H27" s="16" t="s">
        <v>380</v>
      </c>
      <c r="I27" s="14">
        <f ca="1">TODAY()-86</f>
        <v>44373</v>
      </c>
      <c r="J27" s="17"/>
      <c r="K27" s="16" t="s">
        <v>381</v>
      </c>
      <c r="L27" s="14">
        <f ca="1">TODAY()-309</f>
        <v>44150</v>
      </c>
    </row>
    <row r="28" spans="1:12" x14ac:dyDescent="0.2">
      <c r="A28" s="14"/>
      <c r="B28" s="16" t="s">
        <v>382</v>
      </c>
      <c r="C28" s="14">
        <f ca="1">TODAY()-799</f>
        <v>43660</v>
      </c>
      <c r="D28" s="17"/>
      <c r="E28" s="16" t="s">
        <v>383</v>
      </c>
      <c r="F28" s="14">
        <f ca="1">TODAY()-614</f>
        <v>43845</v>
      </c>
      <c r="G28" s="17"/>
      <c r="H28" s="16" t="s">
        <v>384</v>
      </c>
      <c r="I28" s="14">
        <f ca="1">TODAY()-828</f>
        <v>43631</v>
      </c>
      <c r="J28" s="17"/>
      <c r="K28" s="16" t="s">
        <v>385</v>
      </c>
      <c r="L28" s="14">
        <f ca="1">TODAY()-789</f>
        <v>43670</v>
      </c>
    </row>
    <row r="29" spans="1:12" x14ac:dyDescent="0.2">
      <c r="A29" s="14"/>
      <c r="B29" s="16" t="s">
        <v>386</v>
      </c>
      <c r="C29" s="14">
        <f ca="1">TODAY()-607</f>
        <v>43852</v>
      </c>
      <c r="D29" s="17"/>
      <c r="E29" s="16" t="s">
        <v>387</v>
      </c>
      <c r="F29" s="14">
        <f ca="1">TODAY()-137</f>
        <v>44322</v>
      </c>
      <c r="G29" s="17"/>
      <c r="H29" s="16" t="s">
        <v>388</v>
      </c>
      <c r="I29" s="14">
        <f ca="1">TODAY()-830</f>
        <v>43629</v>
      </c>
      <c r="J29" s="17"/>
      <c r="K29" s="16" t="s">
        <v>389</v>
      </c>
      <c r="L29" s="14">
        <f ca="1">TODAY()-194</f>
        <v>44265</v>
      </c>
    </row>
    <row r="30" spans="1:12" x14ac:dyDescent="0.2">
      <c r="A30" s="14"/>
      <c r="B30" s="16" t="s">
        <v>390</v>
      </c>
      <c r="C30" s="14">
        <f ca="1">TODAY()-806</f>
        <v>43653</v>
      </c>
      <c r="D30" s="17"/>
      <c r="E30" s="16" t="s">
        <v>391</v>
      </c>
      <c r="F30" s="14">
        <f ca="1">TODAY()-714</f>
        <v>43745</v>
      </c>
      <c r="G30" s="17"/>
      <c r="H30" s="16" t="s">
        <v>392</v>
      </c>
      <c r="I30" s="14">
        <f ca="1">TODAY()-513</f>
        <v>43946</v>
      </c>
      <c r="J30" s="17"/>
      <c r="K30" s="16" t="s">
        <v>393</v>
      </c>
      <c r="L30" s="14">
        <f ca="1">TODAY()-936</f>
        <v>43523</v>
      </c>
    </row>
    <row r="31" spans="1:12" x14ac:dyDescent="0.2">
      <c r="A31" s="14"/>
      <c r="B31" s="16" t="s">
        <v>394</v>
      </c>
      <c r="C31" s="14">
        <f ca="1">TODAY()-356</f>
        <v>44103</v>
      </c>
      <c r="D31" s="17"/>
      <c r="E31" s="16" t="s">
        <v>395</v>
      </c>
      <c r="F31" s="14">
        <f ca="1">TODAY()-929</f>
        <v>43530</v>
      </c>
      <c r="G31" s="17"/>
      <c r="H31" s="16" t="s">
        <v>396</v>
      </c>
      <c r="I31" s="14">
        <f ca="1">TODAY()-218</f>
        <v>44241</v>
      </c>
      <c r="J31" s="17"/>
      <c r="K31" s="16" t="s">
        <v>397</v>
      </c>
      <c r="L31" s="14">
        <f ca="1">TODAY()-655</f>
        <v>43804</v>
      </c>
    </row>
    <row r="32" spans="1:12" x14ac:dyDescent="0.2">
      <c r="A32" s="14"/>
      <c r="B32" s="16" t="s">
        <v>398</v>
      </c>
      <c r="C32" s="14">
        <f ca="1">TODAY()-583</f>
        <v>43876</v>
      </c>
      <c r="D32" s="17"/>
      <c r="E32" s="16" t="s">
        <v>399</v>
      </c>
      <c r="F32" s="14">
        <f ca="1">TODAY()-257</f>
        <v>44202</v>
      </c>
      <c r="G32" s="17"/>
      <c r="H32" s="16" t="s">
        <v>400</v>
      </c>
      <c r="I32" s="14">
        <f ca="1">TODAY()-501</f>
        <v>43958</v>
      </c>
      <c r="J32" s="17"/>
      <c r="K32" s="16" t="s">
        <v>401</v>
      </c>
      <c r="L32" s="14">
        <f ca="1">TODAY()-934</f>
        <v>43525</v>
      </c>
    </row>
    <row r="33" spans="1:12" x14ac:dyDescent="0.2">
      <c r="A33" s="14"/>
      <c r="B33" s="16" t="s">
        <v>402</v>
      </c>
      <c r="C33" s="14">
        <f ca="1">TODAY()-57</f>
        <v>44402</v>
      </c>
      <c r="D33" s="17"/>
      <c r="E33" s="16" t="s">
        <v>403</v>
      </c>
      <c r="F33" s="14">
        <f ca="1">TODAY()-371</f>
        <v>44088</v>
      </c>
      <c r="G33" s="17"/>
      <c r="H33" s="16" t="s">
        <v>404</v>
      </c>
      <c r="I33" s="14">
        <f ca="1">TODAY()-162</f>
        <v>44297</v>
      </c>
      <c r="J33" s="17"/>
      <c r="K33" s="16" t="s">
        <v>405</v>
      </c>
      <c r="L33" s="14">
        <f ca="1">TODAY()-737</f>
        <v>43722</v>
      </c>
    </row>
    <row r="34" spans="1:12" x14ac:dyDescent="0.2">
      <c r="A34" s="14"/>
      <c r="B34" s="16" t="s">
        <v>406</v>
      </c>
      <c r="C34" s="14">
        <f ca="1">TODAY()-671</f>
        <v>43788</v>
      </c>
      <c r="D34" s="17"/>
      <c r="E34" s="16" t="s">
        <v>407</v>
      </c>
      <c r="F34" s="14">
        <f ca="1">TODAY()-46</f>
        <v>44413</v>
      </c>
      <c r="G34" s="17"/>
      <c r="H34" s="16" t="s">
        <v>408</v>
      </c>
      <c r="I34" s="14">
        <f ca="1">TODAY()-90</f>
        <v>44369</v>
      </c>
      <c r="J34" s="17"/>
      <c r="K34" s="16" t="s">
        <v>409</v>
      </c>
      <c r="L34" s="14">
        <f ca="1">TODAY()-149</f>
        <v>44310</v>
      </c>
    </row>
    <row r="35" spans="1:12" x14ac:dyDescent="0.2">
      <c r="A35" s="14"/>
      <c r="B35" s="16" t="s">
        <v>410</v>
      </c>
      <c r="C35" s="14">
        <f ca="1">TODAY()-377</f>
        <v>44082</v>
      </c>
      <c r="D35" s="17"/>
      <c r="E35" s="16" t="s">
        <v>411</v>
      </c>
      <c r="F35" s="14">
        <f ca="1">TODAY()-374</f>
        <v>44085</v>
      </c>
      <c r="G35" s="17"/>
      <c r="H35" s="16" t="s">
        <v>412</v>
      </c>
      <c r="I35" s="14">
        <f ca="1">TODAY()-389</f>
        <v>44070</v>
      </c>
      <c r="J35" s="17"/>
      <c r="K35" s="16" t="s">
        <v>413</v>
      </c>
      <c r="L35" s="14">
        <f ca="1">TODAY()-448</f>
        <v>44011</v>
      </c>
    </row>
    <row r="36" spans="1:12" x14ac:dyDescent="0.2">
      <c r="A36" s="14"/>
      <c r="B36" s="16" t="s">
        <v>414</v>
      </c>
      <c r="C36" s="14">
        <f ca="1">TODAY()-903</f>
        <v>43556</v>
      </c>
      <c r="D36" s="17"/>
      <c r="E36" s="16" t="s">
        <v>415</v>
      </c>
      <c r="F36" s="14">
        <f ca="1">TODAY()-723</f>
        <v>43736</v>
      </c>
      <c r="G36" s="17"/>
      <c r="H36" s="16" t="s">
        <v>416</v>
      </c>
      <c r="I36" s="14">
        <f ca="1">TODAY()-328</f>
        <v>44131</v>
      </c>
      <c r="J36" s="17"/>
      <c r="K36" s="16" t="s">
        <v>417</v>
      </c>
      <c r="L36" s="14">
        <f ca="1">TODAY()-354</f>
        <v>44105</v>
      </c>
    </row>
    <row r="37" spans="1:12" x14ac:dyDescent="0.2">
      <c r="A37" s="14"/>
      <c r="B37" s="16" t="s">
        <v>418</v>
      </c>
      <c r="C37" s="14">
        <f ca="1">TODAY()-413</f>
        <v>44046</v>
      </c>
      <c r="D37" s="17"/>
      <c r="E37" s="16" t="s">
        <v>419</v>
      </c>
      <c r="F37" s="14">
        <f ca="1">TODAY()-669</f>
        <v>43790</v>
      </c>
      <c r="G37" s="17"/>
      <c r="H37" s="16" t="s">
        <v>420</v>
      </c>
      <c r="I37" s="14">
        <f ca="1">TODAY()-485</f>
        <v>43974</v>
      </c>
      <c r="J37" s="17"/>
      <c r="K37" s="16" t="s">
        <v>421</v>
      </c>
      <c r="L37" s="14">
        <f ca="1">TODAY()-42</f>
        <v>44417</v>
      </c>
    </row>
    <row r="38" spans="1:12" x14ac:dyDescent="0.2">
      <c r="A38" s="14"/>
      <c r="B38" s="16" t="s">
        <v>422</v>
      </c>
      <c r="C38" s="14">
        <f ca="1">TODAY()-813</f>
        <v>43646</v>
      </c>
      <c r="D38" s="17"/>
      <c r="E38" s="16" t="s">
        <v>423</v>
      </c>
      <c r="F38" s="14">
        <f ca="1">TODAY()-41</f>
        <v>44418</v>
      </c>
      <c r="G38" s="17"/>
      <c r="H38" s="16" t="s">
        <v>424</v>
      </c>
      <c r="I38" s="14">
        <f ca="1">TODAY()-156</f>
        <v>44303</v>
      </c>
      <c r="J38" s="17"/>
      <c r="K38" s="16" t="s">
        <v>425</v>
      </c>
      <c r="L38" s="14">
        <f ca="1">TODAY()-109</f>
        <v>44350</v>
      </c>
    </row>
    <row r="39" spans="1:12" x14ac:dyDescent="0.2">
      <c r="A39" s="14"/>
      <c r="B39" s="16" t="s">
        <v>426</v>
      </c>
      <c r="C39" s="14">
        <f ca="1">TODAY()-539</f>
        <v>43920</v>
      </c>
      <c r="D39" s="17"/>
      <c r="E39" s="16" t="s">
        <v>427</v>
      </c>
      <c r="F39" s="14">
        <f ca="1">TODAY()-857</f>
        <v>43602</v>
      </c>
      <c r="G39" s="17"/>
      <c r="H39" s="16" t="s">
        <v>428</v>
      </c>
      <c r="I39" s="14">
        <f ca="1">TODAY()-447</f>
        <v>44012</v>
      </c>
      <c r="J39" s="17"/>
      <c r="K39" s="16" t="s">
        <v>429</v>
      </c>
      <c r="L39" s="14">
        <f ca="1">TODAY()-771</f>
        <v>43688</v>
      </c>
    </row>
    <row r="40" spans="1:12" x14ac:dyDescent="0.2">
      <c r="A40" s="14"/>
      <c r="B40" s="16" t="s">
        <v>332</v>
      </c>
      <c r="C40" s="14">
        <f ca="1">TODAY()-314</f>
        <v>44145</v>
      </c>
      <c r="D40" s="17"/>
      <c r="E40" s="16" t="s">
        <v>430</v>
      </c>
      <c r="F40" s="14">
        <f ca="1">TODAY()-683</f>
        <v>43776</v>
      </c>
      <c r="G40" s="17"/>
      <c r="H40" s="16" t="s">
        <v>431</v>
      </c>
      <c r="I40" s="14">
        <f ca="1">TODAY()-762</f>
        <v>43697</v>
      </c>
      <c r="J40" s="17"/>
      <c r="K40" s="16" t="s">
        <v>432</v>
      </c>
      <c r="L40" s="14">
        <f ca="1">TODAY()-357</f>
        <v>44102</v>
      </c>
    </row>
    <row r="41" spans="1:12" x14ac:dyDescent="0.2">
      <c r="A41" s="14"/>
      <c r="B41" s="16" t="s">
        <v>433</v>
      </c>
      <c r="C41" s="14">
        <f ca="1">TODAY()-17</f>
        <v>44442</v>
      </c>
      <c r="D41" s="17"/>
      <c r="E41" s="16" t="s">
        <v>434</v>
      </c>
      <c r="F41" s="14">
        <f ca="1">TODAY()-418</f>
        <v>44041</v>
      </c>
      <c r="G41" s="17"/>
      <c r="H41" s="16" t="s">
        <v>435</v>
      </c>
      <c r="I41" s="14">
        <f ca="1">TODAY()-672</f>
        <v>43787</v>
      </c>
      <c r="J41" s="17"/>
      <c r="K41" s="16" t="s">
        <v>436</v>
      </c>
      <c r="L41" s="14">
        <f ca="1">TODAY()-560</f>
        <v>43899</v>
      </c>
    </row>
    <row r="42" spans="1:12" x14ac:dyDescent="0.2">
      <c r="A42" s="14"/>
      <c r="B42" s="16" t="s">
        <v>437</v>
      </c>
      <c r="C42" s="14">
        <f ca="1">TODAY()-482</f>
        <v>43977</v>
      </c>
      <c r="D42" s="17"/>
      <c r="E42" s="16" t="s">
        <v>438</v>
      </c>
      <c r="F42" s="14">
        <f ca="1">TODAY()-273</f>
        <v>44186</v>
      </c>
      <c r="G42" s="17"/>
      <c r="H42" s="16" t="s">
        <v>439</v>
      </c>
      <c r="I42" s="14">
        <f ca="1">TODAY()-650</f>
        <v>43809</v>
      </c>
      <c r="J42" s="17"/>
      <c r="K42" s="16" t="s">
        <v>440</v>
      </c>
      <c r="L42" s="14">
        <f ca="1">TODAY()-687</f>
        <v>43772</v>
      </c>
    </row>
    <row r="43" spans="1:12" x14ac:dyDescent="0.2">
      <c r="A43" s="14"/>
      <c r="B43" s="16" t="s">
        <v>441</v>
      </c>
      <c r="C43" s="14">
        <f ca="1">TODAY()-112</f>
        <v>44347</v>
      </c>
      <c r="D43" s="17"/>
      <c r="E43" s="16" t="s">
        <v>442</v>
      </c>
      <c r="F43" s="14">
        <f ca="1">TODAY()-734</f>
        <v>43725</v>
      </c>
      <c r="G43" s="17"/>
      <c r="H43" s="16" t="s">
        <v>443</v>
      </c>
      <c r="I43" s="14">
        <f ca="1">TODAY()-681</f>
        <v>43778</v>
      </c>
      <c r="J43" s="17"/>
      <c r="K43" s="16" t="s">
        <v>444</v>
      </c>
      <c r="L43" s="14">
        <f ca="1">TODAY()-408</f>
        <v>44051</v>
      </c>
    </row>
    <row r="44" spans="1:12" x14ac:dyDescent="0.2">
      <c r="A44" s="14"/>
      <c r="B44" s="16" t="s">
        <v>445</v>
      </c>
      <c r="C44" s="14">
        <f ca="1">TODAY()-557</f>
        <v>43902</v>
      </c>
      <c r="D44" s="17"/>
      <c r="E44" s="16" t="s">
        <v>446</v>
      </c>
      <c r="F44" s="14">
        <f ca="1">TODAY()-348</f>
        <v>44111</v>
      </c>
      <c r="G44" s="17"/>
      <c r="H44" s="16" t="s">
        <v>447</v>
      </c>
      <c r="I44" s="14">
        <f ca="1">TODAY()-472</f>
        <v>43987</v>
      </c>
      <c r="J44" s="17"/>
      <c r="K44" s="16" t="s">
        <v>448</v>
      </c>
      <c r="L44" s="14">
        <f ca="1">TODAY()-791</f>
        <v>43668</v>
      </c>
    </row>
    <row r="45" spans="1:12" x14ac:dyDescent="0.2">
      <c r="A45" s="14"/>
      <c r="B45" s="16" t="s">
        <v>449</v>
      </c>
      <c r="C45" s="14">
        <f ca="1">TODAY()-991</f>
        <v>43468</v>
      </c>
      <c r="D45" s="17"/>
      <c r="E45" s="16" t="s">
        <v>450</v>
      </c>
      <c r="F45" s="14">
        <f ca="1">TODAY()-258</f>
        <v>44201</v>
      </c>
      <c r="G45" s="17"/>
      <c r="H45" s="16" t="s">
        <v>451</v>
      </c>
      <c r="I45" s="14">
        <f ca="1">TODAY()-260</f>
        <v>44199</v>
      </c>
      <c r="J45" s="17"/>
      <c r="K45" s="16" t="s">
        <v>452</v>
      </c>
      <c r="L45" s="14">
        <f ca="1">TODAY()-42</f>
        <v>44417</v>
      </c>
    </row>
    <row r="46" spans="1:12" x14ac:dyDescent="0.2">
      <c r="A46" s="14"/>
      <c r="B46" s="16" t="s">
        <v>453</v>
      </c>
      <c r="C46" s="14">
        <f ca="1">TODAY()-146</f>
        <v>44313</v>
      </c>
      <c r="D46" s="17"/>
      <c r="E46" s="16" t="s">
        <v>454</v>
      </c>
      <c r="F46" s="14">
        <f ca="1">TODAY()-656</f>
        <v>43803</v>
      </c>
      <c r="G46" s="17"/>
      <c r="H46" s="16" t="s">
        <v>455</v>
      </c>
      <c r="I46" s="14">
        <f ca="1">TODAY()-756</f>
        <v>43703</v>
      </c>
      <c r="J46" s="17"/>
      <c r="K46" s="16" t="s">
        <v>456</v>
      </c>
      <c r="L46" s="14">
        <f ca="1">TODAY()-301</f>
        <v>44158</v>
      </c>
    </row>
    <row r="47" spans="1:12" x14ac:dyDescent="0.2">
      <c r="A47" s="14"/>
      <c r="B47" s="16" t="s">
        <v>457</v>
      </c>
      <c r="C47" s="14">
        <f ca="1">TODAY()-770</f>
        <v>43689</v>
      </c>
      <c r="D47" s="17"/>
      <c r="E47" s="16" t="s">
        <v>458</v>
      </c>
      <c r="F47" s="14">
        <f ca="1">TODAY()-244</f>
        <v>44215</v>
      </c>
      <c r="G47" s="17"/>
      <c r="H47" s="16" t="s">
        <v>459</v>
      </c>
      <c r="I47" s="14">
        <f ca="1">TODAY()-369</f>
        <v>44090</v>
      </c>
      <c r="J47" s="17"/>
      <c r="K47" s="16" t="s">
        <v>460</v>
      </c>
      <c r="L47" s="14">
        <f ca="1">TODAY()-352</f>
        <v>44107</v>
      </c>
    </row>
    <row r="48" spans="1:12" x14ac:dyDescent="0.2">
      <c r="A48" s="14"/>
      <c r="B48" s="16" t="s">
        <v>461</v>
      </c>
      <c r="C48" s="14">
        <f ca="1">TODAY()-689</f>
        <v>43770</v>
      </c>
      <c r="D48" s="17"/>
      <c r="E48" s="16" t="s">
        <v>462</v>
      </c>
      <c r="F48" s="14">
        <f ca="1">TODAY()-525</f>
        <v>43934</v>
      </c>
      <c r="G48" s="17"/>
      <c r="H48" s="16" t="s">
        <v>463</v>
      </c>
      <c r="I48" s="14">
        <f ca="1">TODAY()-753</f>
        <v>43706</v>
      </c>
      <c r="J48" s="17"/>
      <c r="K48" s="16" t="s">
        <v>464</v>
      </c>
      <c r="L48" s="14">
        <f ca="1">TODAY()-405</f>
        <v>44054</v>
      </c>
    </row>
    <row r="49" spans="1:12" x14ac:dyDescent="0.2">
      <c r="A49" s="14"/>
      <c r="B49" s="16" t="s">
        <v>465</v>
      </c>
      <c r="C49" s="14">
        <f ca="1">TODAY()-241</f>
        <v>44218</v>
      </c>
      <c r="D49" s="17"/>
      <c r="E49" s="16" t="s">
        <v>466</v>
      </c>
      <c r="F49" s="14">
        <f ca="1">TODAY()-287</f>
        <v>44172</v>
      </c>
      <c r="G49" s="17"/>
      <c r="H49" s="16" t="s">
        <v>467</v>
      </c>
      <c r="I49" s="14">
        <f ca="1">TODAY()-1000</f>
        <v>43459</v>
      </c>
      <c r="J49" s="17"/>
      <c r="K49" s="16" t="s">
        <v>468</v>
      </c>
      <c r="L49" s="14">
        <f ca="1">TODAY()-584</f>
        <v>43875</v>
      </c>
    </row>
    <row r="50" spans="1:12" x14ac:dyDescent="0.2">
      <c r="A50" s="14"/>
      <c r="B50" s="16" t="s">
        <v>428</v>
      </c>
      <c r="C50" s="14">
        <f ca="1">TODAY()-742</f>
        <v>43717</v>
      </c>
      <c r="D50" s="17"/>
      <c r="E50" s="16" t="s">
        <v>469</v>
      </c>
      <c r="F50" s="14">
        <f ca="1">TODAY()-613</f>
        <v>43846</v>
      </c>
      <c r="G50" s="17"/>
      <c r="H50" s="16" t="s">
        <v>470</v>
      </c>
      <c r="I50" s="14">
        <f ca="1">TODAY()-323</f>
        <v>44136</v>
      </c>
      <c r="J50" s="17"/>
      <c r="K50" s="16" t="s">
        <v>471</v>
      </c>
      <c r="L50" s="14">
        <f ca="1">TODAY()-543</f>
        <v>43916</v>
      </c>
    </row>
    <row r="51" spans="1:12" x14ac:dyDescent="0.2">
      <c r="A51" s="14"/>
      <c r="B51" s="16" t="s">
        <v>472</v>
      </c>
      <c r="C51" s="14">
        <f ca="1">TODAY()-729</f>
        <v>43730</v>
      </c>
      <c r="D51" s="17"/>
      <c r="E51" s="16" t="s">
        <v>473</v>
      </c>
      <c r="F51" s="14">
        <f ca="1">TODAY()-395</f>
        <v>44064</v>
      </c>
      <c r="G51" s="17"/>
      <c r="H51" s="16" t="s">
        <v>474</v>
      </c>
      <c r="I51" s="14">
        <f ca="1">TODAY()-67</f>
        <v>44392</v>
      </c>
      <c r="J51" s="17"/>
      <c r="K51" s="16" t="s">
        <v>475</v>
      </c>
      <c r="L51" s="14">
        <f ca="1">TODAY()-673</f>
        <v>43786</v>
      </c>
    </row>
    <row r="52" spans="1:12" x14ac:dyDescent="0.2">
      <c r="A52" s="14"/>
      <c r="B52" s="16" t="s">
        <v>476</v>
      </c>
      <c r="C52" s="14">
        <f ca="1">TODAY()-355</f>
        <v>44104</v>
      </c>
      <c r="D52" s="17"/>
      <c r="E52" s="16" t="s">
        <v>477</v>
      </c>
      <c r="F52" s="14">
        <f ca="1">TODAY()-516</f>
        <v>43943</v>
      </c>
      <c r="G52" s="17"/>
      <c r="H52" s="16" t="s">
        <v>478</v>
      </c>
      <c r="I52" s="14">
        <f ca="1">TODAY()-727</f>
        <v>43732</v>
      </c>
      <c r="J52" s="17"/>
      <c r="K52" s="16" t="s">
        <v>479</v>
      </c>
      <c r="L52" s="14">
        <f ca="1">TODAY()-744</f>
        <v>43715</v>
      </c>
    </row>
    <row r="53" spans="1:12" x14ac:dyDescent="0.2">
      <c r="A53" s="14"/>
      <c r="B53" s="16" t="s">
        <v>480</v>
      </c>
      <c r="C53" s="14">
        <f ca="1">TODAY()-850</f>
        <v>43609</v>
      </c>
      <c r="D53" s="17"/>
      <c r="E53" s="16" t="s">
        <v>481</v>
      </c>
      <c r="F53" s="14">
        <f ca="1">TODAY()-778</f>
        <v>43681</v>
      </c>
      <c r="G53" s="17"/>
      <c r="H53" s="16" t="s">
        <v>482</v>
      </c>
      <c r="I53" s="14">
        <f ca="1">TODAY()-793</f>
        <v>43666</v>
      </c>
      <c r="J53" s="17"/>
      <c r="K53" s="16" t="s">
        <v>483</v>
      </c>
      <c r="L53" s="14">
        <f ca="1">TODAY()-209</f>
        <v>44250</v>
      </c>
    </row>
    <row r="54" spans="1:12" x14ac:dyDescent="0.2">
      <c r="A54" s="14"/>
      <c r="B54" s="16" t="s">
        <v>484</v>
      </c>
      <c r="C54" s="14">
        <f ca="1">TODAY()-161</f>
        <v>44298</v>
      </c>
      <c r="D54" s="17"/>
      <c r="E54" s="16" t="s">
        <v>485</v>
      </c>
      <c r="F54" s="14">
        <f ca="1">TODAY()-12</f>
        <v>44447</v>
      </c>
      <c r="G54" s="17"/>
      <c r="H54" s="16" t="s">
        <v>486</v>
      </c>
      <c r="I54" s="14">
        <f ca="1">TODAY()-238</f>
        <v>44221</v>
      </c>
      <c r="J54" s="17"/>
      <c r="K54" s="16" t="s">
        <v>487</v>
      </c>
      <c r="L54" s="14">
        <f ca="1">TODAY()-300</f>
        <v>44159</v>
      </c>
    </row>
    <row r="55" spans="1:12" x14ac:dyDescent="0.2">
      <c r="A55" s="14"/>
      <c r="B55" s="16" t="s">
        <v>488</v>
      </c>
      <c r="C55" s="14">
        <f ca="1">TODAY()-26</f>
        <v>44433</v>
      </c>
      <c r="D55" s="17"/>
      <c r="E55" s="16" t="s">
        <v>489</v>
      </c>
      <c r="F55" s="14">
        <f ca="1">TODAY()-201</f>
        <v>44258</v>
      </c>
      <c r="G55" s="17"/>
      <c r="H55" s="16" t="s">
        <v>490</v>
      </c>
      <c r="I55" s="14">
        <f ca="1">TODAY()-500</f>
        <v>43959</v>
      </c>
      <c r="J55" s="17"/>
      <c r="K55" s="16" t="s">
        <v>491</v>
      </c>
      <c r="L55" s="14">
        <f ca="1">TODAY()-561</f>
        <v>43898</v>
      </c>
    </row>
    <row r="56" spans="1:12" x14ac:dyDescent="0.2">
      <c r="A56" s="14"/>
      <c r="B56" s="16" t="s">
        <v>492</v>
      </c>
      <c r="C56" s="14">
        <f ca="1">TODAY()-805</f>
        <v>43654</v>
      </c>
      <c r="D56" s="17"/>
      <c r="E56" s="16" t="s">
        <v>493</v>
      </c>
      <c r="F56" s="14">
        <f ca="1">TODAY()-980</f>
        <v>43479</v>
      </c>
      <c r="G56" s="17"/>
      <c r="H56" s="16" t="s">
        <v>494</v>
      </c>
      <c r="I56" s="14">
        <f ca="1">TODAY()-667</f>
        <v>43792</v>
      </c>
      <c r="J56" s="17"/>
      <c r="K56" s="16" t="s">
        <v>495</v>
      </c>
      <c r="L56" s="14">
        <f ca="1">TODAY()-377</f>
        <v>44082</v>
      </c>
    </row>
    <row r="57" spans="1:12" x14ac:dyDescent="0.2">
      <c r="A57" s="14"/>
      <c r="B57" s="16" t="s">
        <v>496</v>
      </c>
      <c r="C57" s="14">
        <f ca="1">TODAY()-415</f>
        <v>44044</v>
      </c>
      <c r="D57" s="17"/>
      <c r="E57" s="16" t="s">
        <v>497</v>
      </c>
      <c r="F57" s="14">
        <f ca="1">TODAY()-724</f>
        <v>43735</v>
      </c>
      <c r="G57" s="17"/>
      <c r="H57" s="16" t="s">
        <v>498</v>
      </c>
      <c r="I57" s="14">
        <f ca="1">TODAY()-727</f>
        <v>43732</v>
      </c>
      <c r="J57" s="17"/>
      <c r="K57" s="16" t="s">
        <v>499</v>
      </c>
      <c r="L57" s="14">
        <f ca="1">TODAY()-555</f>
        <v>43904</v>
      </c>
    </row>
    <row r="58" spans="1:12" x14ac:dyDescent="0.2">
      <c r="A58" s="14"/>
      <c r="B58" s="16" t="s">
        <v>500</v>
      </c>
      <c r="C58" s="14">
        <f ca="1">TODAY()-578</f>
        <v>43881</v>
      </c>
      <c r="D58" s="17"/>
      <c r="E58" s="16" t="s">
        <v>501</v>
      </c>
      <c r="F58" s="14">
        <f ca="1">TODAY()-588</f>
        <v>43871</v>
      </c>
      <c r="G58" s="17"/>
      <c r="H58" s="16" t="s">
        <v>502</v>
      </c>
      <c r="I58" s="14">
        <f ca="1">TODAY()-947</f>
        <v>43512</v>
      </c>
      <c r="J58" s="17"/>
      <c r="K58" s="16" t="s">
        <v>503</v>
      </c>
      <c r="L58" s="14">
        <f ca="1">TODAY()-129</f>
        <v>44330</v>
      </c>
    </row>
    <row r="59" spans="1:12" x14ac:dyDescent="0.2">
      <c r="A59" s="14"/>
      <c r="B59" s="16" t="s">
        <v>504</v>
      </c>
      <c r="C59" s="14">
        <f ca="1">TODAY()-557</f>
        <v>43902</v>
      </c>
      <c r="D59" s="17"/>
      <c r="E59" s="16" t="s">
        <v>505</v>
      </c>
      <c r="F59" s="14">
        <f ca="1">TODAY()-529</f>
        <v>43930</v>
      </c>
      <c r="G59" s="17"/>
      <c r="H59" s="16" t="s">
        <v>506</v>
      </c>
      <c r="I59" s="14">
        <f ca="1">TODAY()-722</f>
        <v>43737</v>
      </c>
      <c r="J59" s="17"/>
      <c r="K59" s="16" t="s">
        <v>507</v>
      </c>
      <c r="L59" s="14">
        <f ca="1">TODAY()-835</f>
        <v>43624</v>
      </c>
    </row>
    <row r="60" spans="1:12" x14ac:dyDescent="0.2">
      <c r="A60" s="14"/>
      <c r="B60" s="16" t="s">
        <v>508</v>
      </c>
      <c r="C60" s="14">
        <f ca="1">TODAY()-646</f>
        <v>43813</v>
      </c>
      <c r="D60" s="17"/>
      <c r="E60" s="16" t="s">
        <v>509</v>
      </c>
      <c r="F60" s="14">
        <f ca="1">TODAY()-112</f>
        <v>44347</v>
      </c>
      <c r="G60" s="17"/>
      <c r="H60" s="16" t="s">
        <v>510</v>
      </c>
      <c r="I60" s="14">
        <f ca="1">TODAY()-40</f>
        <v>44419</v>
      </c>
      <c r="J60" s="17"/>
      <c r="K60" s="16" t="s">
        <v>511</v>
      </c>
      <c r="L60" s="14">
        <f ca="1">TODAY()-640</f>
        <v>43819</v>
      </c>
    </row>
    <row r="61" spans="1:12" x14ac:dyDescent="0.2">
      <c r="A61" s="14"/>
      <c r="B61" s="16" t="s">
        <v>512</v>
      </c>
      <c r="C61" s="14">
        <f ca="1">TODAY()-41</f>
        <v>44418</v>
      </c>
      <c r="D61" s="17"/>
      <c r="E61" s="16" t="s">
        <v>513</v>
      </c>
      <c r="F61" s="14">
        <f ca="1">TODAY()-759</f>
        <v>43700</v>
      </c>
      <c r="G61" s="17"/>
      <c r="H61" s="16" t="s">
        <v>514</v>
      </c>
      <c r="I61" s="14">
        <f ca="1">TODAY()-166</f>
        <v>44293</v>
      </c>
      <c r="J61" s="17"/>
      <c r="K61" s="16" t="s">
        <v>515</v>
      </c>
      <c r="L61" s="14">
        <f ca="1">TODAY()-632</f>
        <v>43827</v>
      </c>
    </row>
    <row r="62" spans="1:12" x14ac:dyDescent="0.2">
      <c r="A62" s="14"/>
      <c r="B62" s="16" t="s">
        <v>516</v>
      </c>
      <c r="C62" s="14">
        <f ca="1">TODAY()-75</f>
        <v>44384</v>
      </c>
      <c r="D62" s="17"/>
      <c r="E62" s="16" t="s">
        <v>351</v>
      </c>
      <c r="F62" s="14">
        <f ca="1">TODAY()-94</f>
        <v>44365</v>
      </c>
      <c r="G62" s="17"/>
      <c r="H62" s="16" t="s">
        <v>517</v>
      </c>
      <c r="I62" s="14">
        <f ca="1">TODAY()-343</f>
        <v>44116</v>
      </c>
      <c r="J62" s="17"/>
      <c r="K62" s="16" t="s">
        <v>518</v>
      </c>
      <c r="L62" s="14">
        <f ca="1">TODAY()-587</f>
        <v>43872</v>
      </c>
    </row>
    <row r="63" spans="1:12" x14ac:dyDescent="0.2">
      <c r="A63" s="14"/>
      <c r="B63" s="16" t="s">
        <v>519</v>
      </c>
      <c r="C63" s="14">
        <f ca="1">TODAY()-137</f>
        <v>44322</v>
      </c>
      <c r="D63" s="17"/>
      <c r="E63" s="16" t="s">
        <v>520</v>
      </c>
      <c r="F63" s="14">
        <f ca="1">TODAY()-645</f>
        <v>43814</v>
      </c>
      <c r="G63" s="17"/>
      <c r="H63" s="16" t="s">
        <v>521</v>
      </c>
      <c r="I63" s="14">
        <f ca="1">TODAY()-663</f>
        <v>43796</v>
      </c>
      <c r="J63" s="17"/>
      <c r="K63" s="16" t="s">
        <v>522</v>
      </c>
      <c r="L63" s="14">
        <f ca="1">TODAY()-275</f>
        <v>44184</v>
      </c>
    </row>
    <row r="64" spans="1:12" x14ac:dyDescent="0.2">
      <c r="A64" s="14"/>
      <c r="B64" s="16" t="s">
        <v>523</v>
      </c>
      <c r="C64" s="14">
        <f ca="1">TODAY()-991</f>
        <v>43468</v>
      </c>
      <c r="D64" s="17"/>
      <c r="E64" s="16" t="s">
        <v>524</v>
      </c>
      <c r="F64" s="14">
        <f ca="1">TODAY()-167</f>
        <v>44292</v>
      </c>
      <c r="G64" s="17"/>
      <c r="H64" s="16" t="s">
        <v>525</v>
      </c>
      <c r="I64" s="14">
        <f ca="1">TODAY()-46</f>
        <v>44413</v>
      </c>
      <c r="J64" s="17"/>
      <c r="K64" s="16" t="s">
        <v>526</v>
      </c>
      <c r="L64" s="14">
        <f ca="1">TODAY()-699</f>
        <v>43760</v>
      </c>
    </row>
    <row r="65" spans="1:12" x14ac:dyDescent="0.2">
      <c r="A65" s="14"/>
      <c r="B65" s="16" t="s">
        <v>527</v>
      </c>
      <c r="C65" s="14">
        <f ca="1">TODAY()-551</f>
        <v>43908</v>
      </c>
      <c r="D65" s="17"/>
      <c r="E65" s="16" t="s">
        <v>528</v>
      </c>
      <c r="F65" s="14">
        <f ca="1">TODAY()-728</f>
        <v>43731</v>
      </c>
      <c r="G65" s="17"/>
      <c r="H65" s="16" t="s">
        <v>529</v>
      </c>
      <c r="I65" s="14">
        <f ca="1">TODAY()-588</f>
        <v>43871</v>
      </c>
      <c r="J65" s="17"/>
      <c r="K65" s="16" t="s">
        <v>530</v>
      </c>
      <c r="L65" s="14">
        <f ca="1">TODAY()-303</f>
        <v>44156</v>
      </c>
    </row>
    <row r="66" spans="1:12" x14ac:dyDescent="0.2">
      <c r="A66" s="14"/>
      <c r="B66" s="16" t="s">
        <v>531</v>
      </c>
      <c r="C66" s="14">
        <f ca="1">TODAY()-506</f>
        <v>43953</v>
      </c>
      <c r="D66" s="17"/>
      <c r="E66" s="16" t="s">
        <v>532</v>
      </c>
      <c r="F66" s="14">
        <f ca="1">TODAY()-133</f>
        <v>44326</v>
      </c>
      <c r="G66" s="17"/>
      <c r="H66" s="16" t="s">
        <v>533</v>
      </c>
      <c r="I66" s="14">
        <f ca="1">TODAY()-940</f>
        <v>43519</v>
      </c>
      <c r="J66" s="17"/>
      <c r="K66" s="16" t="s">
        <v>293</v>
      </c>
      <c r="L66" s="14">
        <f ca="1">TODAY()-525</f>
        <v>43934</v>
      </c>
    </row>
    <row r="67" spans="1:12" x14ac:dyDescent="0.2">
      <c r="A67" s="14"/>
      <c r="B67" s="16" t="s">
        <v>534</v>
      </c>
      <c r="C67" s="14">
        <f ca="1">TODAY()-558</f>
        <v>43901</v>
      </c>
      <c r="D67" s="17"/>
      <c r="E67" s="16" t="s">
        <v>535</v>
      </c>
      <c r="F67" s="14">
        <f ca="1">TODAY()-400</f>
        <v>44059</v>
      </c>
      <c r="G67" s="17"/>
      <c r="H67" s="16" t="s">
        <v>536</v>
      </c>
      <c r="I67" s="14">
        <f ca="1">TODAY()-396</f>
        <v>44063</v>
      </c>
      <c r="J67" s="17"/>
      <c r="K67" s="16" t="s">
        <v>537</v>
      </c>
      <c r="L67" s="14">
        <f ca="1">TODAY()-586</f>
        <v>43873</v>
      </c>
    </row>
    <row r="68" spans="1:12" x14ac:dyDescent="0.2">
      <c r="A68" s="14"/>
      <c r="B68" s="16" t="s">
        <v>538</v>
      </c>
      <c r="C68" s="14">
        <f ca="1">TODAY()-577</f>
        <v>43882</v>
      </c>
      <c r="D68" s="17"/>
      <c r="E68" s="16" t="s">
        <v>539</v>
      </c>
      <c r="F68" s="14">
        <f ca="1">TODAY()-816</f>
        <v>43643</v>
      </c>
      <c r="G68" s="17"/>
      <c r="H68" s="16" t="s">
        <v>540</v>
      </c>
      <c r="I68" s="14">
        <f ca="1">TODAY()-290</f>
        <v>44169</v>
      </c>
      <c r="J68" s="17"/>
      <c r="K68" s="16" t="s">
        <v>541</v>
      </c>
      <c r="L68" s="14">
        <f ca="1">TODAY()-539</f>
        <v>43920</v>
      </c>
    </row>
    <row r="69" spans="1:12" x14ac:dyDescent="0.2">
      <c r="A69" s="14"/>
      <c r="B69" s="16" t="s">
        <v>542</v>
      </c>
      <c r="C69" s="14">
        <f ca="1">TODAY()-771</f>
        <v>43688</v>
      </c>
      <c r="D69" s="17"/>
      <c r="E69" s="16" t="s">
        <v>543</v>
      </c>
      <c r="F69" s="14">
        <f ca="1">TODAY()-736</f>
        <v>43723</v>
      </c>
      <c r="G69" s="17"/>
      <c r="H69" s="16" t="s">
        <v>544</v>
      </c>
      <c r="I69" s="14">
        <f ca="1">TODAY()-107</f>
        <v>44352</v>
      </c>
      <c r="J69" s="17"/>
      <c r="K69" s="16" t="s">
        <v>545</v>
      </c>
      <c r="L69" s="14">
        <f ca="1">TODAY()-928</f>
        <v>43531</v>
      </c>
    </row>
    <row r="70" spans="1:12" x14ac:dyDescent="0.2">
      <c r="A70" s="14"/>
      <c r="B70" s="16" t="s">
        <v>546</v>
      </c>
      <c r="C70" s="14">
        <f ca="1">TODAY()-545</f>
        <v>43914</v>
      </c>
      <c r="D70" s="17"/>
      <c r="E70" s="16" t="s">
        <v>547</v>
      </c>
      <c r="F70" s="14">
        <f ca="1">TODAY()-761</f>
        <v>43698</v>
      </c>
      <c r="G70" s="17"/>
      <c r="H70" s="16" t="s">
        <v>548</v>
      </c>
      <c r="I70" s="14">
        <f ca="1">TODAY()-828</f>
        <v>43631</v>
      </c>
      <c r="J70" s="17"/>
      <c r="K70" s="16" t="s">
        <v>549</v>
      </c>
      <c r="L70" s="14">
        <f ca="1">TODAY()-420</f>
        <v>44039</v>
      </c>
    </row>
    <row r="71" spans="1:12" x14ac:dyDescent="0.2">
      <c r="A71" s="14"/>
      <c r="B71" s="16" t="s">
        <v>550</v>
      </c>
      <c r="C71" s="14">
        <f ca="1">TODAY()-75</f>
        <v>44384</v>
      </c>
      <c r="D71" s="17"/>
      <c r="E71" s="16" t="s">
        <v>551</v>
      </c>
      <c r="F71" s="14">
        <f ca="1">TODAY()-696</f>
        <v>43763</v>
      </c>
      <c r="G71" s="17"/>
      <c r="H71" s="16" t="s">
        <v>552</v>
      </c>
      <c r="I71" s="14">
        <f ca="1">TODAY()-789</f>
        <v>43670</v>
      </c>
      <c r="J71" s="17"/>
      <c r="K71" s="16" t="s">
        <v>553</v>
      </c>
      <c r="L71" s="14">
        <f ca="1">TODAY()-753</f>
        <v>43706</v>
      </c>
    </row>
    <row r="72" spans="1:12" x14ac:dyDescent="0.2">
      <c r="A72" s="14"/>
      <c r="B72" s="16" t="s">
        <v>554</v>
      </c>
      <c r="C72" s="14">
        <f ca="1">TODAY()-219</f>
        <v>44240</v>
      </c>
      <c r="D72" s="17"/>
      <c r="E72" s="16" t="s">
        <v>555</v>
      </c>
      <c r="F72" s="14">
        <f ca="1">TODAY()-126</f>
        <v>44333</v>
      </c>
      <c r="G72" s="17"/>
      <c r="H72" s="16" t="s">
        <v>556</v>
      </c>
      <c r="I72" s="14">
        <f ca="1">TODAY()-945</f>
        <v>43514</v>
      </c>
      <c r="J72" s="17"/>
      <c r="K72" s="16" t="s">
        <v>557</v>
      </c>
      <c r="L72" s="14">
        <f ca="1">TODAY()-582</f>
        <v>43877</v>
      </c>
    </row>
    <row r="73" spans="1:12" x14ac:dyDescent="0.2">
      <c r="A73" s="14"/>
      <c r="B73" s="16" t="s">
        <v>558</v>
      </c>
      <c r="C73" s="14">
        <f ca="1">TODAY()-642</f>
        <v>43817</v>
      </c>
      <c r="D73" s="17"/>
      <c r="E73" s="16" t="s">
        <v>559</v>
      </c>
      <c r="F73" s="14">
        <f ca="1">TODAY()-87</f>
        <v>44372</v>
      </c>
      <c r="G73" s="17"/>
      <c r="H73" s="16" t="s">
        <v>560</v>
      </c>
      <c r="I73" s="14">
        <f ca="1">TODAY()-243</f>
        <v>44216</v>
      </c>
      <c r="J73" s="17"/>
      <c r="K73" s="16" t="s">
        <v>561</v>
      </c>
      <c r="L73" s="14">
        <f ca="1">TODAY()-876</f>
        <v>43583</v>
      </c>
    </row>
    <row r="74" spans="1:12" x14ac:dyDescent="0.2">
      <c r="A74" s="14"/>
      <c r="B74" s="16" t="s">
        <v>562</v>
      </c>
      <c r="C74" s="14">
        <f ca="1">TODAY()-536</f>
        <v>43923</v>
      </c>
      <c r="D74" s="17"/>
      <c r="E74" s="16" t="s">
        <v>563</v>
      </c>
      <c r="F74" s="14">
        <f ca="1">TODAY()-877</f>
        <v>43582</v>
      </c>
      <c r="G74" s="17"/>
      <c r="H74" s="16" t="s">
        <v>564</v>
      </c>
      <c r="I74" s="14">
        <f ca="1">TODAY()-707</f>
        <v>43752</v>
      </c>
      <c r="J74" s="17"/>
      <c r="K74" s="16" t="s">
        <v>565</v>
      </c>
      <c r="L74" s="14">
        <f ca="1">TODAY()-948</f>
        <v>43511</v>
      </c>
    </row>
    <row r="75" spans="1:12" x14ac:dyDescent="0.2">
      <c r="A75" s="14"/>
      <c r="B75" s="16" t="s">
        <v>566</v>
      </c>
      <c r="C75" s="14">
        <f ca="1">TODAY()-323</f>
        <v>44136</v>
      </c>
      <c r="D75" s="17"/>
      <c r="E75" s="16" t="s">
        <v>567</v>
      </c>
      <c r="F75" s="14">
        <f ca="1">TODAY()-193</f>
        <v>44266</v>
      </c>
      <c r="G75" s="17"/>
      <c r="H75" s="16" t="s">
        <v>568</v>
      </c>
      <c r="I75" s="14">
        <f ca="1">TODAY()-618</f>
        <v>43841</v>
      </c>
      <c r="J75" s="17"/>
      <c r="K75" s="16" t="s">
        <v>569</v>
      </c>
      <c r="L75" s="14">
        <f ca="1">TODAY()-312</f>
        <v>44147</v>
      </c>
    </row>
    <row r="76" spans="1:12" x14ac:dyDescent="0.2">
      <c r="A76" s="14"/>
      <c r="B76" s="16" t="s">
        <v>570</v>
      </c>
      <c r="C76" s="14">
        <f ca="1">TODAY()-568</f>
        <v>43891</v>
      </c>
      <c r="D76" s="17"/>
      <c r="E76" s="16" t="s">
        <v>571</v>
      </c>
      <c r="F76" s="14">
        <f ca="1">TODAY()-320</f>
        <v>44139</v>
      </c>
      <c r="G76" s="17"/>
      <c r="H76" s="16" t="s">
        <v>572</v>
      </c>
      <c r="I76" s="14">
        <f ca="1">TODAY()-138</f>
        <v>44321</v>
      </c>
      <c r="J76" s="17"/>
      <c r="K76" s="16" t="s">
        <v>573</v>
      </c>
      <c r="L76" s="14">
        <f ca="1">TODAY()-129</f>
        <v>44330</v>
      </c>
    </row>
    <row r="77" spans="1:12" x14ac:dyDescent="0.2">
      <c r="A77" s="14"/>
      <c r="B77" s="16" t="s">
        <v>574</v>
      </c>
      <c r="C77" s="14">
        <f ca="1">TODAY()-157</f>
        <v>44302</v>
      </c>
      <c r="D77" s="17"/>
      <c r="E77" s="16" t="s">
        <v>575</v>
      </c>
      <c r="F77" s="14">
        <f ca="1">TODAY()-676</f>
        <v>43783</v>
      </c>
      <c r="G77" s="17"/>
      <c r="H77" s="16" t="s">
        <v>576</v>
      </c>
      <c r="I77" s="14">
        <f ca="1">TODAY()-672</f>
        <v>43787</v>
      </c>
      <c r="J77" s="17"/>
      <c r="K77" s="16" t="s">
        <v>577</v>
      </c>
      <c r="L77" s="14">
        <f ca="1">TODAY()-889</f>
        <v>43570</v>
      </c>
    </row>
    <row r="78" spans="1:12" x14ac:dyDescent="0.2">
      <c r="A78" s="14"/>
      <c r="B78" s="16" t="s">
        <v>578</v>
      </c>
      <c r="C78" s="14">
        <f ca="1">TODAY()-317</f>
        <v>44142</v>
      </c>
      <c r="D78" s="17"/>
      <c r="E78" s="16" t="s">
        <v>579</v>
      </c>
      <c r="F78" s="14">
        <f ca="1">TODAY()-806</f>
        <v>43653</v>
      </c>
      <c r="G78" s="17"/>
      <c r="H78" s="16" t="s">
        <v>580</v>
      </c>
      <c r="I78" s="14">
        <f ca="1">TODAY()-920</f>
        <v>43539</v>
      </c>
      <c r="J78" s="17"/>
      <c r="K78" s="16" t="s">
        <v>581</v>
      </c>
      <c r="L78" s="14">
        <f ca="1">TODAY()-909</f>
        <v>43550</v>
      </c>
    </row>
    <row r="79" spans="1:12" x14ac:dyDescent="0.2">
      <c r="A79" s="14"/>
      <c r="B79" s="16" t="s">
        <v>582</v>
      </c>
      <c r="C79" s="14">
        <f ca="1">TODAY()-237</f>
        <v>44222</v>
      </c>
      <c r="D79" s="17"/>
      <c r="E79" s="16" t="s">
        <v>583</v>
      </c>
      <c r="F79" s="14">
        <f ca="1">TODAY()-86</f>
        <v>44373</v>
      </c>
      <c r="G79" s="17"/>
      <c r="H79" s="16" t="s">
        <v>584</v>
      </c>
      <c r="I79" s="14">
        <f ca="1">TODAY()-268</f>
        <v>44191</v>
      </c>
      <c r="J79" s="17"/>
      <c r="K79" s="16" t="s">
        <v>585</v>
      </c>
      <c r="L79" s="14">
        <f ca="1">TODAY()-812</f>
        <v>43647</v>
      </c>
    </row>
    <row r="80" spans="1:12" x14ac:dyDescent="0.2">
      <c r="A80" s="14"/>
      <c r="B80" s="16" t="s">
        <v>586</v>
      </c>
      <c r="C80" s="14">
        <f ca="1">TODAY()-629</f>
        <v>43830</v>
      </c>
      <c r="D80" s="17"/>
      <c r="E80" s="16" t="s">
        <v>587</v>
      </c>
      <c r="F80" s="14">
        <f ca="1">TODAY()-134</f>
        <v>44325</v>
      </c>
      <c r="G80" s="17"/>
      <c r="H80" s="16" t="s">
        <v>588</v>
      </c>
      <c r="I80" s="14">
        <f ca="1">TODAY()-39</f>
        <v>44420</v>
      </c>
      <c r="J80" s="17"/>
      <c r="K80" s="16" t="s">
        <v>589</v>
      </c>
      <c r="L80" s="14">
        <f ca="1">TODAY()-836</f>
        <v>43623</v>
      </c>
    </row>
    <row r="81" spans="1:12" x14ac:dyDescent="0.2">
      <c r="A81" s="14"/>
      <c r="B81" s="16" t="s">
        <v>590</v>
      </c>
      <c r="C81" s="14">
        <f ca="1">TODAY()-483</f>
        <v>43976</v>
      </c>
      <c r="D81" s="17"/>
      <c r="E81" s="16" t="s">
        <v>591</v>
      </c>
      <c r="F81" s="14">
        <f ca="1">TODAY()-648</f>
        <v>43811</v>
      </c>
      <c r="G81" s="17"/>
      <c r="H81" s="16" t="s">
        <v>592</v>
      </c>
      <c r="I81" s="14">
        <f ca="1">TODAY()-160</f>
        <v>44299</v>
      </c>
      <c r="J81" s="17"/>
      <c r="K81" s="16" t="s">
        <v>593</v>
      </c>
      <c r="L81" s="14">
        <f ca="1">TODAY()-844</f>
        <v>43615</v>
      </c>
    </row>
    <row r="82" spans="1:12" x14ac:dyDescent="0.2">
      <c r="A82" s="14"/>
      <c r="B82" s="16" t="s">
        <v>594</v>
      </c>
      <c r="C82" s="14">
        <f ca="1">TODAY()-909</f>
        <v>43550</v>
      </c>
      <c r="D82" s="17"/>
      <c r="E82" s="16" t="s">
        <v>595</v>
      </c>
      <c r="F82" s="14">
        <f ca="1">TODAY()-408</f>
        <v>44051</v>
      </c>
      <c r="G82" s="17"/>
      <c r="H82" s="16" t="s">
        <v>596</v>
      </c>
      <c r="I82" s="14">
        <f ca="1">TODAY()-932</f>
        <v>43527</v>
      </c>
      <c r="J82" s="17"/>
      <c r="K82" s="16" t="s">
        <v>597</v>
      </c>
      <c r="L82" s="14">
        <f ca="1">TODAY()-466</f>
        <v>43993</v>
      </c>
    </row>
    <row r="83" spans="1:12" x14ac:dyDescent="0.2">
      <c r="A83" s="14"/>
      <c r="B83" s="16" t="s">
        <v>598</v>
      </c>
      <c r="C83" s="14">
        <f ca="1">TODAY()-144</f>
        <v>44315</v>
      </c>
      <c r="D83" s="17"/>
      <c r="E83" s="16" t="s">
        <v>599</v>
      </c>
      <c r="F83" s="14">
        <f ca="1">TODAY()-786</f>
        <v>43673</v>
      </c>
      <c r="G83" s="17"/>
      <c r="H83" s="16" t="s">
        <v>600</v>
      </c>
      <c r="I83" s="14">
        <f ca="1">TODAY()-318</f>
        <v>44141</v>
      </c>
      <c r="J83" s="17"/>
      <c r="K83" s="16" t="s">
        <v>601</v>
      </c>
      <c r="L83" s="14">
        <f ca="1">TODAY()-131</f>
        <v>44328</v>
      </c>
    </row>
    <row r="84" spans="1:12" x14ac:dyDescent="0.2">
      <c r="A84" s="14"/>
      <c r="B84" s="16" t="s">
        <v>602</v>
      </c>
      <c r="C84" s="14">
        <f ca="1">TODAY()-409</f>
        <v>44050</v>
      </c>
      <c r="D84" s="17"/>
      <c r="E84" s="16" t="s">
        <v>603</v>
      </c>
      <c r="F84" s="14">
        <f ca="1">TODAY()-839</f>
        <v>43620</v>
      </c>
      <c r="G84" s="17"/>
      <c r="H84" s="16" t="s">
        <v>604</v>
      </c>
      <c r="I84" s="14">
        <f ca="1">TODAY()-963</f>
        <v>43496</v>
      </c>
      <c r="J84" s="17"/>
      <c r="K84" s="16" t="s">
        <v>605</v>
      </c>
      <c r="L84" s="14">
        <f ca="1">TODAY()-177</f>
        <v>44282</v>
      </c>
    </row>
    <row r="85" spans="1:12" x14ac:dyDescent="0.2">
      <c r="A85" s="14"/>
      <c r="B85" s="16" t="s">
        <v>606</v>
      </c>
      <c r="C85" s="14">
        <f ca="1">TODAY()-598</f>
        <v>43861</v>
      </c>
      <c r="D85" s="17"/>
      <c r="E85" s="16" t="s">
        <v>607</v>
      </c>
      <c r="F85" s="14">
        <f ca="1">TODAY()-260</f>
        <v>44199</v>
      </c>
      <c r="G85" s="17"/>
      <c r="H85" s="16" t="s">
        <v>608</v>
      </c>
      <c r="I85" s="14">
        <f ca="1">TODAY()-214</f>
        <v>44245</v>
      </c>
      <c r="J85" s="17"/>
      <c r="K85" s="16" t="s">
        <v>609</v>
      </c>
      <c r="L85" s="14">
        <f ca="1">TODAY()-547</f>
        <v>43912</v>
      </c>
    </row>
    <row r="86" spans="1:12" x14ac:dyDescent="0.2">
      <c r="A86" s="14"/>
      <c r="B86" s="16" t="s">
        <v>610</v>
      </c>
      <c r="C86" s="14">
        <f ca="1">TODAY()-647</f>
        <v>43812</v>
      </c>
      <c r="D86" s="17"/>
      <c r="E86" s="16" t="s">
        <v>611</v>
      </c>
      <c r="F86" s="14">
        <f ca="1">TODAY()-537</f>
        <v>43922</v>
      </c>
      <c r="G86" s="17"/>
      <c r="H86" s="16" t="s">
        <v>612</v>
      </c>
      <c r="I86" s="14">
        <f ca="1">TODAY()-928</f>
        <v>43531</v>
      </c>
      <c r="J86" s="17"/>
      <c r="K86" s="16" t="s">
        <v>613</v>
      </c>
      <c r="L86" s="14">
        <f ca="1">TODAY()-142</f>
        <v>44317</v>
      </c>
    </row>
    <row r="87" spans="1:12" x14ac:dyDescent="0.2">
      <c r="A87" s="14"/>
      <c r="B87" s="16" t="s">
        <v>614</v>
      </c>
      <c r="C87" s="14">
        <f ca="1">TODAY()-462</f>
        <v>43997</v>
      </c>
      <c r="D87" s="17"/>
      <c r="E87" s="16" t="s">
        <v>615</v>
      </c>
      <c r="F87" s="14">
        <f ca="1">TODAY()-86</f>
        <v>44373</v>
      </c>
      <c r="G87" s="17"/>
      <c r="H87" s="16" t="s">
        <v>616</v>
      </c>
      <c r="I87" s="14">
        <f ca="1">TODAY()-307</f>
        <v>44152</v>
      </c>
      <c r="J87" s="17"/>
      <c r="K87" s="16" t="s">
        <v>617</v>
      </c>
      <c r="L87" s="14">
        <f ca="1">TODAY()-760</f>
        <v>43699</v>
      </c>
    </row>
    <row r="88" spans="1:12" x14ac:dyDescent="0.2">
      <c r="A88" s="14"/>
      <c r="B88" s="16" t="s">
        <v>618</v>
      </c>
      <c r="C88" s="14">
        <f ca="1">TODAY()-433</f>
        <v>44026</v>
      </c>
      <c r="D88" s="17"/>
      <c r="E88" s="16" t="s">
        <v>619</v>
      </c>
      <c r="F88" s="14">
        <f ca="1">TODAY()-709</f>
        <v>43750</v>
      </c>
      <c r="G88" s="17"/>
      <c r="H88" s="16" t="s">
        <v>620</v>
      </c>
      <c r="I88" s="14">
        <f ca="1">TODAY()-612</f>
        <v>43847</v>
      </c>
      <c r="J88" s="17"/>
      <c r="K88" s="16" t="s">
        <v>621</v>
      </c>
      <c r="L88" s="14">
        <f ca="1">TODAY()-654</f>
        <v>43805</v>
      </c>
    </row>
    <row r="89" spans="1:12" x14ac:dyDescent="0.2">
      <c r="A89" s="14"/>
      <c r="B89" s="16" t="s">
        <v>622</v>
      </c>
      <c r="C89" s="14">
        <f ca="1">TODAY()-862</f>
        <v>43597</v>
      </c>
      <c r="D89" s="17"/>
      <c r="E89" s="16" t="s">
        <v>555</v>
      </c>
      <c r="F89" s="14">
        <f ca="1">TODAY()-601</f>
        <v>43858</v>
      </c>
      <c r="G89" s="17"/>
      <c r="H89" s="16" t="s">
        <v>623</v>
      </c>
      <c r="I89" s="14">
        <f ca="1">TODAY()-248</f>
        <v>44211</v>
      </c>
      <c r="J89" s="17"/>
      <c r="K89" s="16" t="s">
        <v>624</v>
      </c>
      <c r="L89" s="14">
        <f ca="1">TODAY()-921</f>
        <v>43538</v>
      </c>
    </row>
    <row r="90" spans="1:12" x14ac:dyDescent="0.2">
      <c r="A90" s="14"/>
      <c r="B90" s="16" t="s">
        <v>625</v>
      </c>
      <c r="C90" s="14">
        <f ca="1">TODAY()-626</f>
        <v>43833</v>
      </c>
      <c r="D90" s="17"/>
      <c r="E90" s="16" t="s">
        <v>626</v>
      </c>
      <c r="F90" s="14">
        <f ca="1">TODAY()-479</f>
        <v>43980</v>
      </c>
      <c r="G90" s="17"/>
      <c r="H90" s="16" t="s">
        <v>627</v>
      </c>
      <c r="I90" s="14">
        <f ca="1">TODAY()-178</f>
        <v>44281</v>
      </c>
      <c r="J90" s="17"/>
      <c r="K90" s="16" t="s">
        <v>628</v>
      </c>
      <c r="L90" s="14">
        <f ca="1">TODAY()-750</f>
        <v>43709</v>
      </c>
    </row>
    <row r="91" spans="1:12" x14ac:dyDescent="0.2">
      <c r="A91" s="14"/>
      <c r="B91" s="16" t="s">
        <v>546</v>
      </c>
      <c r="C91" s="14">
        <f ca="1">TODAY()-652</f>
        <v>43807</v>
      </c>
      <c r="D91" s="17"/>
      <c r="E91" s="16" t="s">
        <v>629</v>
      </c>
      <c r="F91" s="14">
        <f ca="1">TODAY()-597</f>
        <v>43862</v>
      </c>
      <c r="G91" s="17"/>
      <c r="H91" s="16" t="s">
        <v>630</v>
      </c>
      <c r="I91" s="14">
        <f ca="1">TODAY()-890</f>
        <v>43569</v>
      </c>
      <c r="J91" s="17"/>
      <c r="K91" s="16" t="s">
        <v>631</v>
      </c>
      <c r="L91" s="14">
        <f ca="1">TODAY()-512</f>
        <v>43947</v>
      </c>
    </row>
    <row r="92" spans="1:12" x14ac:dyDescent="0.2">
      <c r="A92" s="14"/>
      <c r="B92" s="16" t="s">
        <v>632</v>
      </c>
      <c r="C92" s="14">
        <f ca="1">TODAY()-229</f>
        <v>44230</v>
      </c>
      <c r="D92" s="17"/>
      <c r="E92" s="16" t="s">
        <v>633</v>
      </c>
      <c r="F92" s="14">
        <f ca="1">TODAY()-100</f>
        <v>44359</v>
      </c>
      <c r="G92" s="17"/>
      <c r="H92" s="16" t="s">
        <v>634</v>
      </c>
      <c r="I92" s="14">
        <f ca="1">TODAY()-289</f>
        <v>44170</v>
      </c>
      <c r="J92" s="17"/>
      <c r="K92" s="16" t="s">
        <v>635</v>
      </c>
      <c r="L92" s="14">
        <f ca="1">TODAY()-888</f>
        <v>43571</v>
      </c>
    </row>
    <row r="93" spans="1:12" x14ac:dyDescent="0.2">
      <c r="A93" s="14"/>
      <c r="B93" s="16" t="s">
        <v>636</v>
      </c>
      <c r="C93" s="14">
        <f ca="1">TODAY()-854</f>
        <v>43605</v>
      </c>
      <c r="D93" s="17"/>
      <c r="E93" s="16" t="s">
        <v>637</v>
      </c>
      <c r="F93" s="14">
        <f ca="1">TODAY()-466</f>
        <v>43993</v>
      </c>
      <c r="G93" s="17"/>
      <c r="H93" s="16" t="s">
        <v>638</v>
      </c>
      <c r="I93" s="14">
        <f ca="1">TODAY()-6</f>
        <v>44453</v>
      </c>
      <c r="J93" s="17"/>
      <c r="K93" s="16" t="s">
        <v>639</v>
      </c>
      <c r="L93" s="14">
        <f ca="1">TODAY()-859</f>
        <v>43600</v>
      </c>
    </row>
    <row r="94" spans="1:12" x14ac:dyDescent="0.2">
      <c r="A94" s="14"/>
      <c r="B94" s="16" t="s">
        <v>640</v>
      </c>
      <c r="C94" s="14">
        <f ca="1">TODAY()-256</f>
        <v>44203</v>
      </c>
      <c r="D94" s="17"/>
      <c r="E94" s="16" t="s">
        <v>429</v>
      </c>
      <c r="F94" s="14">
        <f ca="1">TODAY()-791</f>
        <v>43668</v>
      </c>
      <c r="G94" s="17"/>
      <c r="H94" s="16" t="s">
        <v>641</v>
      </c>
      <c r="I94" s="14">
        <f ca="1">TODAY()-285</f>
        <v>44174</v>
      </c>
      <c r="J94" s="17"/>
      <c r="K94" s="16" t="s">
        <v>642</v>
      </c>
      <c r="L94" s="14">
        <f ca="1">TODAY()-338</f>
        <v>44121</v>
      </c>
    </row>
    <row r="95" spans="1:12" x14ac:dyDescent="0.2">
      <c r="A95" s="14"/>
      <c r="B95" s="16" t="s">
        <v>643</v>
      </c>
      <c r="C95" s="14">
        <f ca="1">TODAY()-641</f>
        <v>43818</v>
      </c>
      <c r="D95" s="17"/>
      <c r="E95" s="16" t="s">
        <v>644</v>
      </c>
      <c r="F95" s="14">
        <f ca="1">TODAY()-999</f>
        <v>43460</v>
      </c>
      <c r="G95" s="17"/>
      <c r="H95" s="16" t="s">
        <v>645</v>
      </c>
      <c r="I95" s="14">
        <f ca="1">TODAY()-599</f>
        <v>43860</v>
      </c>
      <c r="J95" s="17"/>
      <c r="K95" s="16" t="s">
        <v>646</v>
      </c>
      <c r="L95" s="14">
        <f ca="1">TODAY()-533</f>
        <v>43926</v>
      </c>
    </row>
    <row r="96" spans="1:12" x14ac:dyDescent="0.2">
      <c r="A96" s="14"/>
      <c r="B96" s="16" t="s">
        <v>647</v>
      </c>
      <c r="C96" s="14">
        <f ca="1">TODAY()-181</f>
        <v>44278</v>
      </c>
      <c r="D96" s="17"/>
      <c r="E96" s="16" t="s">
        <v>648</v>
      </c>
      <c r="F96" s="14">
        <f ca="1">TODAY()-164</f>
        <v>44295</v>
      </c>
      <c r="G96" s="17"/>
      <c r="H96" s="16" t="s">
        <v>649</v>
      </c>
      <c r="I96" s="14">
        <f ca="1">TODAY()-346</f>
        <v>44113</v>
      </c>
      <c r="J96" s="17"/>
      <c r="K96" s="16" t="s">
        <v>650</v>
      </c>
      <c r="L96" s="14">
        <f ca="1">TODAY()-701</f>
        <v>43758</v>
      </c>
    </row>
    <row r="97" spans="1:12" x14ac:dyDescent="0.2">
      <c r="A97" s="14"/>
      <c r="B97" s="16" t="s">
        <v>651</v>
      </c>
      <c r="C97" s="14">
        <f ca="1">TODAY()-211</f>
        <v>44248</v>
      </c>
      <c r="D97" s="17"/>
      <c r="E97" s="16" t="s">
        <v>652</v>
      </c>
      <c r="F97" s="14">
        <f ca="1">TODAY()-121</f>
        <v>44338</v>
      </c>
      <c r="G97" s="17"/>
      <c r="H97" s="16" t="s">
        <v>653</v>
      </c>
      <c r="I97" s="14">
        <f ca="1">TODAY()-633</f>
        <v>43826</v>
      </c>
      <c r="J97" s="17"/>
      <c r="K97" s="16" t="s">
        <v>654</v>
      </c>
      <c r="L97" s="14">
        <f ca="1">TODAY()-392</f>
        <v>44067</v>
      </c>
    </row>
    <row r="98" spans="1:12" x14ac:dyDescent="0.2">
      <c r="A98" s="14"/>
      <c r="B98" s="16" t="s">
        <v>655</v>
      </c>
      <c r="C98" s="14">
        <f ca="1">TODAY()-906</f>
        <v>43553</v>
      </c>
      <c r="D98" s="17"/>
      <c r="E98" s="16" t="s">
        <v>656</v>
      </c>
      <c r="F98" s="14">
        <f ca="1">TODAY()-496</f>
        <v>43963</v>
      </c>
      <c r="G98" s="17"/>
      <c r="H98" s="16" t="s">
        <v>657</v>
      </c>
      <c r="I98" s="14">
        <f ca="1">TODAY()-374</f>
        <v>44085</v>
      </c>
      <c r="J98" s="17"/>
      <c r="K98" s="16" t="s">
        <v>658</v>
      </c>
      <c r="L98" s="14">
        <f ca="1">TODAY()-931</f>
        <v>43528</v>
      </c>
    </row>
    <row r="99" spans="1:12" x14ac:dyDescent="0.2">
      <c r="A99" s="14"/>
      <c r="B99" s="16" t="s">
        <v>659</v>
      </c>
      <c r="C99" s="14">
        <f ca="1">TODAY()-739</f>
        <v>43720</v>
      </c>
      <c r="D99" s="17"/>
      <c r="E99" s="16" t="s">
        <v>435</v>
      </c>
      <c r="F99" s="14">
        <f ca="1">TODAY()-533</f>
        <v>43926</v>
      </c>
      <c r="G99" s="17"/>
      <c r="H99" s="16" t="s">
        <v>660</v>
      </c>
      <c r="I99" s="14">
        <f ca="1">TODAY()-260</f>
        <v>44199</v>
      </c>
      <c r="J99" s="17"/>
      <c r="K99" s="16" t="s">
        <v>661</v>
      </c>
      <c r="L99" s="14">
        <f ca="1">TODAY()-995</f>
        <v>43464</v>
      </c>
    </row>
    <row r="100" spans="1:12" x14ac:dyDescent="0.2">
      <c r="A100" s="14"/>
      <c r="B100" s="16" t="s">
        <v>662</v>
      </c>
      <c r="C100" s="14">
        <f ca="1">TODAY()-386</f>
        <v>44073</v>
      </c>
      <c r="D100" s="17"/>
      <c r="E100" s="16" t="s">
        <v>663</v>
      </c>
      <c r="F100" s="14">
        <f ca="1">TODAY()-480</f>
        <v>43979</v>
      </c>
      <c r="G100" s="17"/>
      <c r="H100" s="16" t="s">
        <v>664</v>
      </c>
      <c r="I100" s="14">
        <f ca="1">TODAY()-676</f>
        <v>43783</v>
      </c>
      <c r="J100" s="17"/>
      <c r="K100" s="16" t="s">
        <v>665</v>
      </c>
      <c r="L100" s="14">
        <f ca="1">TODAY()-677</f>
        <v>43782</v>
      </c>
    </row>
    <row r="101" spans="1:12" x14ac:dyDescent="0.2">
      <c r="A101" s="14"/>
      <c r="B101" s="16" t="s">
        <v>666</v>
      </c>
      <c r="C101" s="14">
        <f ca="1">TODAY()-39</f>
        <v>44420</v>
      </c>
      <c r="D101" s="17"/>
      <c r="E101" s="16" t="s">
        <v>667</v>
      </c>
      <c r="F101" s="14">
        <f ca="1">TODAY()-612</f>
        <v>43847</v>
      </c>
      <c r="G101" s="17"/>
      <c r="H101" s="16" t="s">
        <v>668</v>
      </c>
      <c r="I101" s="14">
        <f ca="1">TODAY()-500</f>
        <v>43959</v>
      </c>
      <c r="J101" s="17"/>
      <c r="K101" s="16" t="s">
        <v>669</v>
      </c>
      <c r="L101" s="14">
        <f ca="1">TODAY()-863</f>
        <v>43596</v>
      </c>
    </row>
    <row r="102" spans="1:12" x14ac:dyDescent="0.2">
      <c r="A102" s="14"/>
      <c r="B102" s="16" t="s">
        <v>670</v>
      </c>
      <c r="C102" s="14">
        <f ca="1">TODAY()-747</f>
        <v>43712</v>
      </c>
      <c r="D102" s="17"/>
      <c r="E102" s="16" t="s">
        <v>671</v>
      </c>
      <c r="F102" s="14">
        <f ca="1">TODAY()-492</f>
        <v>43967</v>
      </c>
      <c r="G102" s="17"/>
      <c r="H102" s="16" t="s">
        <v>672</v>
      </c>
      <c r="I102" s="14">
        <f ca="1">TODAY()-489</f>
        <v>43970</v>
      </c>
      <c r="J102" s="17"/>
      <c r="K102" s="16" t="s">
        <v>673</v>
      </c>
      <c r="L102" s="14">
        <f ca="1">TODAY()-614</f>
        <v>43845</v>
      </c>
    </row>
    <row r="103" spans="1:12" x14ac:dyDescent="0.2">
      <c r="A103" s="14"/>
      <c r="B103" s="16" t="s">
        <v>674</v>
      </c>
      <c r="C103" s="14">
        <f ca="1">TODAY()-331</f>
        <v>44128</v>
      </c>
      <c r="D103" s="17"/>
      <c r="E103" s="16" t="s">
        <v>675</v>
      </c>
      <c r="F103" s="14">
        <f ca="1">TODAY()-522</f>
        <v>43937</v>
      </c>
      <c r="G103" s="17"/>
      <c r="H103" s="16" t="s">
        <v>676</v>
      </c>
      <c r="I103" s="14">
        <f ca="1">TODAY()-421</f>
        <v>44038</v>
      </c>
      <c r="J103" s="17"/>
      <c r="K103" s="16" t="s">
        <v>677</v>
      </c>
      <c r="L103" s="14">
        <f ca="1">TODAY()-922</f>
        <v>43537</v>
      </c>
    </row>
    <row r="104" spans="1:12" x14ac:dyDescent="0.2">
      <c r="A104" s="14"/>
      <c r="B104" s="16" t="s">
        <v>678</v>
      </c>
      <c r="C104" s="14">
        <f ca="1">TODAY()-229</f>
        <v>44230</v>
      </c>
      <c r="D104" s="17"/>
      <c r="E104" s="16" t="s">
        <v>679</v>
      </c>
      <c r="F104" s="14">
        <f ca="1">TODAY()-343</f>
        <v>44116</v>
      </c>
      <c r="G104" s="17"/>
      <c r="H104" s="16" t="s">
        <v>680</v>
      </c>
      <c r="I104" s="14">
        <f ca="1">TODAY()-643</f>
        <v>43816</v>
      </c>
      <c r="J104" s="17"/>
      <c r="K104" s="16" t="s">
        <v>681</v>
      </c>
      <c r="L104" s="14">
        <f ca="1">TODAY()-453</f>
        <v>44006</v>
      </c>
    </row>
    <row r="105" spans="1:12" x14ac:dyDescent="0.2">
      <c r="A105" s="14"/>
      <c r="B105" s="16" t="s">
        <v>682</v>
      </c>
      <c r="C105" s="14">
        <f ca="1">TODAY()-131</f>
        <v>44328</v>
      </c>
      <c r="D105" s="17"/>
      <c r="E105" s="16" t="s">
        <v>683</v>
      </c>
      <c r="F105" s="14">
        <f ca="1">TODAY()-629</f>
        <v>43830</v>
      </c>
      <c r="G105" s="17"/>
      <c r="H105" s="16" t="s">
        <v>684</v>
      </c>
      <c r="I105" s="14">
        <f ca="1">TODAY()-774</f>
        <v>43685</v>
      </c>
      <c r="J105" s="17"/>
      <c r="K105" s="16" t="s">
        <v>685</v>
      </c>
      <c r="L105" s="14">
        <f ca="1">TODAY()-563</f>
        <v>43896</v>
      </c>
    </row>
    <row r="106" spans="1:12" x14ac:dyDescent="0.2">
      <c r="A106" s="14"/>
      <c r="B106" s="16" t="s">
        <v>686</v>
      </c>
      <c r="C106" s="14">
        <f ca="1">TODAY()-83</f>
        <v>44376</v>
      </c>
      <c r="D106" s="17"/>
      <c r="E106" s="16" t="s">
        <v>687</v>
      </c>
      <c r="F106" s="14">
        <f ca="1">TODAY()-486</f>
        <v>43973</v>
      </c>
      <c r="G106" s="17"/>
      <c r="H106" s="16" t="s">
        <v>688</v>
      </c>
      <c r="I106" s="14">
        <f ca="1">TODAY()-937</f>
        <v>43522</v>
      </c>
      <c r="J106" s="17"/>
      <c r="K106" s="16" t="s">
        <v>689</v>
      </c>
      <c r="L106" s="14">
        <f ca="1">TODAY()-758</f>
        <v>43701</v>
      </c>
    </row>
    <row r="107" spans="1:12" x14ac:dyDescent="0.2">
      <c r="A107" s="14"/>
      <c r="B107" s="16" t="s">
        <v>690</v>
      </c>
      <c r="C107" s="14">
        <f ca="1">TODAY()-991</f>
        <v>43468</v>
      </c>
      <c r="D107" s="17"/>
      <c r="E107" s="16" t="s">
        <v>691</v>
      </c>
      <c r="F107" s="14">
        <f ca="1">TODAY()-312</f>
        <v>44147</v>
      </c>
      <c r="G107" s="17"/>
      <c r="H107" s="16" t="s">
        <v>692</v>
      </c>
      <c r="I107" s="14">
        <f ca="1">TODAY()-452</f>
        <v>44007</v>
      </c>
      <c r="J107" s="17"/>
      <c r="K107" s="16" t="s">
        <v>693</v>
      </c>
      <c r="L107" s="14">
        <f ca="1">TODAY()-901</f>
        <v>43558</v>
      </c>
    </row>
    <row r="108" spans="1:12" x14ac:dyDescent="0.2">
      <c r="A108" s="14"/>
      <c r="B108" s="16" t="s">
        <v>694</v>
      </c>
      <c r="C108" s="14">
        <f ca="1">TODAY()-640</f>
        <v>43819</v>
      </c>
      <c r="D108" s="17"/>
      <c r="E108" s="16" t="s">
        <v>695</v>
      </c>
      <c r="F108" s="14">
        <f ca="1">TODAY()-567</f>
        <v>43892</v>
      </c>
      <c r="G108" s="17"/>
      <c r="H108" s="16" t="s">
        <v>696</v>
      </c>
      <c r="I108" s="14">
        <f ca="1">TODAY()-375</f>
        <v>44084</v>
      </c>
      <c r="J108" s="17"/>
      <c r="K108" s="16" t="s">
        <v>697</v>
      </c>
      <c r="L108" s="14">
        <f ca="1">TODAY()-178</f>
        <v>44281</v>
      </c>
    </row>
    <row r="109" spans="1:12" x14ac:dyDescent="0.2">
      <c r="A109" s="14"/>
      <c r="B109" s="16" t="s">
        <v>698</v>
      </c>
      <c r="C109" s="14">
        <f ca="1">TODAY()-111</f>
        <v>44348</v>
      </c>
      <c r="D109" s="17"/>
      <c r="E109" s="16" t="s">
        <v>699</v>
      </c>
      <c r="F109" s="14">
        <f ca="1">TODAY()-853</f>
        <v>43606</v>
      </c>
      <c r="G109" s="17"/>
      <c r="H109" s="16" t="s">
        <v>700</v>
      </c>
      <c r="I109" s="14">
        <f ca="1">TODAY()-924</f>
        <v>43535</v>
      </c>
      <c r="J109" s="17"/>
      <c r="K109" s="16" t="s">
        <v>701</v>
      </c>
      <c r="L109" s="14">
        <f ca="1">TODAY()-284</f>
        <v>44175</v>
      </c>
    </row>
    <row r="110" spans="1:12" x14ac:dyDescent="0.2">
      <c r="A110" s="14"/>
      <c r="B110" s="16" t="s">
        <v>420</v>
      </c>
      <c r="C110" s="14">
        <f ca="1">TODAY()-789</f>
        <v>43670</v>
      </c>
      <c r="D110" s="17"/>
      <c r="E110" s="16" t="s">
        <v>702</v>
      </c>
      <c r="F110" s="14">
        <f ca="1">TODAY()-205</f>
        <v>44254</v>
      </c>
      <c r="G110" s="17"/>
      <c r="H110" s="16" t="s">
        <v>703</v>
      </c>
      <c r="I110" s="14">
        <f ca="1">TODAY()-206</f>
        <v>44253</v>
      </c>
      <c r="J110" s="17"/>
      <c r="K110" s="16" t="s">
        <v>704</v>
      </c>
      <c r="L110" s="14">
        <f ca="1">TODAY()-53</f>
        <v>44406</v>
      </c>
    </row>
    <row r="111" spans="1:12" x14ac:dyDescent="0.2">
      <c r="A111" s="14"/>
      <c r="B111" s="16" t="s">
        <v>705</v>
      </c>
      <c r="C111" s="14">
        <f ca="1">TODAY()-78</f>
        <v>44381</v>
      </c>
      <c r="D111" s="17"/>
      <c r="E111" s="16" t="s">
        <v>706</v>
      </c>
      <c r="F111" s="14">
        <f ca="1">TODAY()-688</f>
        <v>43771</v>
      </c>
      <c r="G111" s="17"/>
      <c r="H111" s="16" t="s">
        <v>707</v>
      </c>
      <c r="I111" s="14">
        <f ca="1">TODAY()-139</f>
        <v>44320</v>
      </c>
      <c r="J111" s="17"/>
      <c r="K111" s="16" t="s">
        <v>708</v>
      </c>
      <c r="L111" s="14">
        <f ca="1">TODAY()-200</f>
        <v>44259</v>
      </c>
    </row>
    <row r="112" spans="1:12" x14ac:dyDescent="0.2">
      <c r="A112" s="14"/>
      <c r="B112" s="16" t="s">
        <v>709</v>
      </c>
      <c r="C112" s="14">
        <f ca="1">TODAY()-557</f>
        <v>43902</v>
      </c>
      <c r="D112" s="17"/>
      <c r="E112" s="16" t="s">
        <v>710</v>
      </c>
      <c r="F112" s="14">
        <f ca="1">TODAY()-31</f>
        <v>44428</v>
      </c>
      <c r="G112" s="17"/>
      <c r="H112" s="16" t="s">
        <v>711</v>
      </c>
      <c r="I112" s="14">
        <f ca="1">TODAY()-762</f>
        <v>43697</v>
      </c>
      <c r="J112" s="17"/>
      <c r="K112" s="16" t="s">
        <v>712</v>
      </c>
      <c r="L112" s="14">
        <f ca="1">TODAY()-77</f>
        <v>44382</v>
      </c>
    </row>
    <row r="113" spans="1:12" x14ac:dyDescent="0.2">
      <c r="A113" s="14"/>
      <c r="B113" s="16" t="s">
        <v>713</v>
      </c>
      <c r="C113" s="14">
        <f ca="1">TODAY()-12</f>
        <v>44447</v>
      </c>
      <c r="D113" s="17"/>
      <c r="E113" s="16" t="s">
        <v>714</v>
      </c>
      <c r="F113" s="14">
        <f ca="1">TODAY()-848</f>
        <v>43611</v>
      </c>
      <c r="G113" s="17"/>
      <c r="H113" s="16" t="s">
        <v>715</v>
      </c>
      <c r="I113" s="14">
        <f ca="1">TODAY()-242</f>
        <v>44217</v>
      </c>
      <c r="J113" s="17"/>
      <c r="K113" s="16" t="s">
        <v>716</v>
      </c>
      <c r="L113" s="14">
        <f ca="1">TODAY()-446</f>
        <v>44013</v>
      </c>
    </row>
    <row r="114" spans="1:12" x14ac:dyDescent="0.2">
      <c r="A114" s="14"/>
      <c r="B114" s="16" t="s">
        <v>717</v>
      </c>
      <c r="C114" s="14">
        <f ca="1">TODAY()-958</f>
        <v>43501</v>
      </c>
      <c r="D114" s="17"/>
      <c r="E114" s="16" t="s">
        <v>718</v>
      </c>
      <c r="F114" s="14">
        <f ca="1">TODAY()-200</f>
        <v>44259</v>
      </c>
      <c r="G114" s="17"/>
      <c r="H114" s="16" t="s">
        <v>719</v>
      </c>
      <c r="I114" s="14">
        <f ca="1">TODAY()-891</f>
        <v>43568</v>
      </c>
      <c r="J114" s="17"/>
      <c r="K114" s="16" t="s">
        <v>720</v>
      </c>
      <c r="L114" s="14">
        <f ca="1">TODAY()-294</f>
        <v>44165</v>
      </c>
    </row>
    <row r="115" spans="1:12" x14ac:dyDescent="0.2">
      <c r="A115" s="14"/>
      <c r="B115" s="16" t="s">
        <v>721</v>
      </c>
      <c r="C115" s="14">
        <f ca="1">TODAY()-980</f>
        <v>43479</v>
      </c>
      <c r="D115" s="17"/>
      <c r="E115" s="16" t="s">
        <v>722</v>
      </c>
      <c r="F115" s="14">
        <f ca="1">TODAY()-413</f>
        <v>44046</v>
      </c>
      <c r="G115" s="17"/>
      <c r="H115" s="16" t="s">
        <v>723</v>
      </c>
      <c r="I115" s="14">
        <f ca="1">TODAY()-464</f>
        <v>43995</v>
      </c>
      <c r="J115" s="17"/>
      <c r="K115" s="16" t="s">
        <v>724</v>
      </c>
      <c r="L115" s="14">
        <f ca="1">TODAY()-183</f>
        <v>44276</v>
      </c>
    </row>
    <row r="116" spans="1:12" x14ac:dyDescent="0.2">
      <c r="A116" s="14"/>
      <c r="B116" s="16" t="s">
        <v>725</v>
      </c>
      <c r="C116" s="14">
        <f ca="1">TODAY()-86</f>
        <v>44373</v>
      </c>
      <c r="D116" s="17"/>
      <c r="E116" s="16" t="s">
        <v>726</v>
      </c>
      <c r="F116" s="14">
        <f ca="1">TODAY()-541</f>
        <v>43918</v>
      </c>
      <c r="G116" s="17"/>
      <c r="H116" s="16" t="s">
        <v>727</v>
      </c>
      <c r="I116" s="14">
        <f ca="1">TODAY()-977</f>
        <v>43482</v>
      </c>
      <c r="J116" s="17"/>
      <c r="K116" s="16" t="s">
        <v>728</v>
      </c>
      <c r="L116" s="14">
        <f ca="1">TODAY()-816</f>
        <v>43643</v>
      </c>
    </row>
    <row r="117" spans="1:12" x14ac:dyDescent="0.2">
      <c r="A117" s="14"/>
      <c r="B117" s="16" t="s">
        <v>729</v>
      </c>
      <c r="C117" s="14">
        <f ca="1">TODAY()-965</f>
        <v>43494</v>
      </c>
      <c r="D117" s="17"/>
      <c r="E117" s="16" t="s">
        <v>730</v>
      </c>
      <c r="F117" s="14">
        <f ca="1">TODAY()-273</f>
        <v>44186</v>
      </c>
      <c r="G117" s="17"/>
      <c r="H117" s="16" t="s">
        <v>731</v>
      </c>
      <c r="I117" s="14">
        <f ca="1">TODAY()-277</f>
        <v>44182</v>
      </c>
      <c r="J117" s="17"/>
      <c r="K117" s="16" t="s">
        <v>732</v>
      </c>
      <c r="L117" s="14">
        <f ca="1">TODAY()-31</f>
        <v>44428</v>
      </c>
    </row>
    <row r="118" spans="1:12" x14ac:dyDescent="0.2">
      <c r="A118" s="14"/>
      <c r="B118" s="16" t="s">
        <v>733</v>
      </c>
      <c r="C118" s="14">
        <f ca="1">TODAY()-610</f>
        <v>43849</v>
      </c>
      <c r="D118" s="17"/>
      <c r="E118" s="16" t="s">
        <v>734</v>
      </c>
      <c r="F118" s="14">
        <f ca="1">TODAY()-844</f>
        <v>43615</v>
      </c>
      <c r="G118" s="17"/>
      <c r="H118" s="16" t="s">
        <v>735</v>
      </c>
      <c r="I118" s="14">
        <f ca="1">TODAY()-614</f>
        <v>43845</v>
      </c>
      <c r="J118" s="17"/>
      <c r="K118" s="16" t="s">
        <v>736</v>
      </c>
      <c r="L118" s="14">
        <f ca="1">TODAY()-220</f>
        <v>44239</v>
      </c>
    </row>
    <row r="119" spans="1:12" x14ac:dyDescent="0.2">
      <c r="A119" s="14"/>
      <c r="B119" s="16" t="s">
        <v>737</v>
      </c>
      <c r="C119" s="14">
        <f ca="1">TODAY()-813</f>
        <v>43646</v>
      </c>
      <c r="D119" s="17"/>
      <c r="E119" s="16" t="s">
        <v>738</v>
      </c>
      <c r="F119" s="14">
        <f ca="1">TODAY()-876</f>
        <v>43583</v>
      </c>
      <c r="G119" s="17"/>
      <c r="H119" s="16" t="s">
        <v>739</v>
      </c>
      <c r="I119" s="14">
        <f ca="1">TODAY()-886</f>
        <v>43573</v>
      </c>
      <c r="J119" s="17"/>
      <c r="K119" s="16" t="s">
        <v>740</v>
      </c>
      <c r="L119" s="14">
        <f ca="1">TODAY()-352</f>
        <v>44107</v>
      </c>
    </row>
    <row r="120" spans="1:12" x14ac:dyDescent="0.2">
      <c r="A120" s="14"/>
      <c r="B120" s="16" t="s">
        <v>741</v>
      </c>
      <c r="C120" s="14">
        <f ca="1">TODAY()-334</f>
        <v>44125</v>
      </c>
      <c r="D120" s="17"/>
      <c r="E120" s="16" t="s">
        <v>742</v>
      </c>
      <c r="F120" s="14">
        <f ca="1">TODAY()-968</f>
        <v>43491</v>
      </c>
      <c r="G120" s="17"/>
      <c r="H120" s="16" t="s">
        <v>743</v>
      </c>
      <c r="I120" s="14">
        <f ca="1">TODAY()-925</f>
        <v>43534</v>
      </c>
      <c r="J120" s="17"/>
      <c r="K120" s="16" t="s">
        <v>744</v>
      </c>
      <c r="L120" s="14">
        <f ca="1">TODAY()-247</f>
        <v>44212</v>
      </c>
    </row>
    <row r="121" spans="1:12" x14ac:dyDescent="0.2">
      <c r="A121" s="14"/>
      <c r="B121" s="16" t="s">
        <v>745</v>
      </c>
      <c r="C121" s="14">
        <f ca="1">TODAY()-524</f>
        <v>43935</v>
      </c>
      <c r="D121" s="17"/>
      <c r="E121" s="16" t="s">
        <v>746</v>
      </c>
      <c r="F121" s="14">
        <f ca="1">TODAY()-155</f>
        <v>44304</v>
      </c>
      <c r="G121" s="17"/>
      <c r="H121" s="16" t="s">
        <v>747</v>
      </c>
      <c r="I121" s="14">
        <f ca="1">TODAY()-608</f>
        <v>43851</v>
      </c>
      <c r="J121" s="17"/>
      <c r="K121" s="16" t="s">
        <v>748</v>
      </c>
      <c r="L121" s="14">
        <f ca="1">TODAY()-612</f>
        <v>43847</v>
      </c>
    </row>
    <row r="122" spans="1:12" x14ac:dyDescent="0.2">
      <c r="A122" s="14"/>
      <c r="B122" s="16" t="s">
        <v>749</v>
      </c>
      <c r="C122" s="14">
        <f ca="1">TODAY()-247</f>
        <v>44212</v>
      </c>
      <c r="D122" s="17"/>
      <c r="E122" s="16" t="s">
        <v>750</v>
      </c>
      <c r="F122" s="14">
        <f ca="1">TODAY()-716</f>
        <v>43743</v>
      </c>
      <c r="G122" s="17"/>
      <c r="H122" s="16" t="s">
        <v>751</v>
      </c>
      <c r="I122" s="14">
        <f ca="1">TODAY()-502</f>
        <v>43957</v>
      </c>
      <c r="J122" s="17"/>
      <c r="K122" s="16" t="s">
        <v>752</v>
      </c>
      <c r="L122" s="14">
        <f ca="1">TODAY()-364</f>
        <v>44095</v>
      </c>
    </row>
    <row r="123" spans="1:12" x14ac:dyDescent="0.2">
      <c r="A123" s="14"/>
      <c r="B123" s="16" t="s">
        <v>753</v>
      </c>
      <c r="C123" s="14">
        <f ca="1">TODAY()-452</f>
        <v>44007</v>
      </c>
      <c r="D123" s="17"/>
      <c r="E123" s="16" t="s">
        <v>754</v>
      </c>
      <c r="F123" s="14">
        <f ca="1">TODAY()-961</f>
        <v>43498</v>
      </c>
      <c r="G123" s="17"/>
      <c r="H123" s="16" t="s">
        <v>755</v>
      </c>
      <c r="I123" s="14">
        <f ca="1">TODAY()-410</f>
        <v>44049</v>
      </c>
      <c r="J123" s="17"/>
      <c r="K123" s="16" t="s">
        <v>756</v>
      </c>
      <c r="L123" s="14">
        <f ca="1">TODAY()-747</f>
        <v>43712</v>
      </c>
    </row>
    <row r="124" spans="1:12" x14ac:dyDescent="0.2">
      <c r="A124" s="14"/>
      <c r="B124" s="16" t="s">
        <v>757</v>
      </c>
      <c r="C124" s="14">
        <f ca="1">TODAY()-202</f>
        <v>44257</v>
      </c>
      <c r="D124" s="17"/>
      <c r="E124" s="16" t="s">
        <v>758</v>
      </c>
      <c r="F124" s="14">
        <f ca="1">TODAY()-574</f>
        <v>43885</v>
      </c>
      <c r="G124" s="17"/>
      <c r="H124" s="16" t="s">
        <v>759</v>
      </c>
      <c r="I124" s="14">
        <f ca="1">TODAY()-156</f>
        <v>44303</v>
      </c>
      <c r="J124" s="17"/>
      <c r="K124" s="16" t="s">
        <v>760</v>
      </c>
      <c r="L124" s="14">
        <f ca="1">TODAY()-636</f>
        <v>43823</v>
      </c>
    </row>
    <row r="125" spans="1:12" x14ac:dyDescent="0.2">
      <c r="A125" s="14"/>
      <c r="B125" s="16" t="s">
        <v>761</v>
      </c>
      <c r="C125" s="14">
        <f ca="1">TODAY()-134</f>
        <v>44325</v>
      </c>
      <c r="D125" s="17"/>
      <c r="E125" s="16" t="s">
        <v>762</v>
      </c>
      <c r="F125" s="14">
        <f ca="1">TODAY()-82</f>
        <v>44377</v>
      </c>
      <c r="G125" s="17"/>
      <c r="H125" s="16" t="s">
        <v>763</v>
      </c>
      <c r="I125" s="14">
        <f ca="1">TODAY()-103</f>
        <v>44356</v>
      </c>
      <c r="J125" s="17"/>
      <c r="K125" s="16" t="s">
        <v>764</v>
      </c>
      <c r="L125" s="14">
        <f ca="1">TODAY()-980</f>
        <v>43479</v>
      </c>
    </row>
    <row r="126" spans="1:12" x14ac:dyDescent="0.2">
      <c r="A126" s="14"/>
      <c r="B126" s="16" t="s">
        <v>765</v>
      </c>
      <c r="C126" s="14">
        <f ca="1">TODAY()-866</f>
        <v>43593</v>
      </c>
      <c r="D126" s="17"/>
      <c r="E126" s="16" t="s">
        <v>766</v>
      </c>
      <c r="F126" s="14">
        <f ca="1">TODAY()-767</f>
        <v>43692</v>
      </c>
      <c r="G126" s="17"/>
      <c r="H126" s="16" t="s">
        <v>767</v>
      </c>
      <c r="I126" s="14">
        <f ca="1">TODAY()-160</f>
        <v>44299</v>
      </c>
      <c r="J126" s="17"/>
      <c r="K126" s="16" t="s">
        <v>768</v>
      </c>
      <c r="L126" s="14">
        <f ca="1">TODAY()-406</f>
        <v>44053</v>
      </c>
    </row>
    <row r="127" spans="1:12" x14ac:dyDescent="0.2">
      <c r="A127" s="14"/>
      <c r="B127" s="16" t="s">
        <v>769</v>
      </c>
      <c r="C127" s="14">
        <f ca="1">TODAY()-823</f>
        <v>43636</v>
      </c>
      <c r="D127" s="17"/>
      <c r="E127" s="16" t="s">
        <v>770</v>
      </c>
      <c r="F127" s="14">
        <f ca="1">TODAY()-994</f>
        <v>43465</v>
      </c>
      <c r="G127" s="17"/>
      <c r="H127" s="16" t="s">
        <v>771</v>
      </c>
      <c r="I127" s="14">
        <f ca="1">TODAY()-281</f>
        <v>44178</v>
      </c>
      <c r="J127" s="17"/>
      <c r="K127" s="16" t="s">
        <v>772</v>
      </c>
      <c r="L127" s="14">
        <f ca="1">TODAY()-395</f>
        <v>44064</v>
      </c>
    </row>
    <row r="128" spans="1:12" x14ac:dyDescent="0.2">
      <c r="A128" s="14"/>
      <c r="B128" s="16" t="s">
        <v>744</v>
      </c>
      <c r="C128" s="14">
        <f ca="1">TODAY()-666</f>
        <v>43793</v>
      </c>
      <c r="D128" s="17"/>
      <c r="E128" s="16" t="s">
        <v>773</v>
      </c>
      <c r="F128" s="14">
        <f ca="1">TODAY()-577</f>
        <v>43882</v>
      </c>
      <c r="G128" s="17"/>
      <c r="H128" s="16" t="s">
        <v>774</v>
      </c>
      <c r="I128" s="14">
        <f ca="1">TODAY()-599</f>
        <v>43860</v>
      </c>
      <c r="J128" s="17"/>
      <c r="K128" s="16" t="s">
        <v>775</v>
      </c>
      <c r="L128" s="14">
        <f ca="1">TODAY()-767</f>
        <v>43692</v>
      </c>
    </row>
    <row r="129" spans="1:12" x14ac:dyDescent="0.2">
      <c r="A129" s="14"/>
      <c r="B129" s="16" t="s">
        <v>776</v>
      </c>
      <c r="C129" s="14">
        <f ca="1">TODAY()-39</f>
        <v>44420</v>
      </c>
      <c r="D129" s="17"/>
      <c r="E129" s="16" t="s">
        <v>777</v>
      </c>
      <c r="F129" s="14">
        <f ca="1">TODAY()-662</f>
        <v>43797</v>
      </c>
      <c r="G129" s="17"/>
      <c r="H129" s="16" t="s">
        <v>778</v>
      </c>
      <c r="I129" s="14">
        <f ca="1">TODAY()-285</f>
        <v>44174</v>
      </c>
      <c r="J129" s="17"/>
      <c r="K129" s="16" t="s">
        <v>779</v>
      </c>
      <c r="L129" s="14">
        <f ca="1">TODAY()-8</f>
        <v>44451</v>
      </c>
    </row>
    <row r="130" spans="1:12" x14ac:dyDescent="0.2">
      <c r="A130" s="14"/>
      <c r="B130" s="16" t="s">
        <v>780</v>
      </c>
      <c r="C130" s="14">
        <f ca="1">TODAY()-280</f>
        <v>44179</v>
      </c>
      <c r="D130" s="17"/>
      <c r="E130" s="16" t="s">
        <v>781</v>
      </c>
      <c r="F130" s="14">
        <f ca="1">TODAY()-427</f>
        <v>44032</v>
      </c>
      <c r="G130" s="17"/>
      <c r="H130" s="16" t="s">
        <v>782</v>
      </c>
      <c r="I130" s="14">
        <f ca="1">TODAY()-154</f>
        <v>44305</v>
      </c>
      <c r="J130" s="17"/>
      <c r="K130" s="16" t="s">
        <v>783</v>
      </c>
      <c r="L130" s="14">
        <f ca="1">TODAY()-405</f>
        <v>44054</v>
      </c>
    </row>
    <row r="131" spans="1:12" x14ac:dyDescent="0.2">
      <c r="A131" s="18"/>
      <c r="B131" s="19" t="s">
        <v>784</v>
      </c>
      <c r="C131" s="22">
        <f ca="1">TODAY()-544</f>
        <v>43915</v>
      </c>
      <c r="D131" s="17"/>
      <c r="E131" s="16" t="s">
        <v>785</v>
      </c>
      <c r="F131" s="14">
        <f ca="1">TODAY()-259</f>
        <v>44200</v>
      </c>
      <c r="G131" s="17"/>
      <c r="H131" s="16" t="s">
        <v>430</v>
      </c>
      <c r="I131" s="14">
        <f ca="1">TODAY()-908</f>
        <v>43551</v>
      </c>
      <c r="J131" s="17"/>
      <c r="K131" s="16" t="s">
        <v>786</v>
      </c>
      <c r="L131" s="14">
        <f ca="1">TODAY()-860</f>
        <v>43599</v>
      </c>
    </row>
    <row r="134" spans="1:12" x14ac:dyDescent="0.2">
      <c r="C134" s="8" t="s">
        <v>790</v>
      </c>
    </row>
    <row r="135" spans="1:12" x14ac:dyDescent="0.2">
      <c r="C135" s="8" t="s">
        <v>795</v>
      </c>
    </row>
    <row r="136" spans="1:12" x14ac:dyDescent="0.2">
      <c r="C136" s="8" t="s">
        <v>791</v>
      </c>
    </row>
    <row r="137" spans="1:12" x14ac:dyDescent="0.2">
      <c r="C137" s="21" t="s">
        <v>792</v>
      </c>
    </row>
    <row r="138" spans="1:12" x14ac:dyDescent="0.2">
      <c r="C138" s="20"/>
      <c r="G138" s="20"/>
      <c r="J138" s="20"/>
    </row>
    <row r="139" spans="1:12" x14ac:dyDescent="0.2">
      <c r="C139" s="8" t="s">
        <v>793</v>
      </c>
      <c r="G139" s="20"/>
      <c r="J139" s="20"/>
    </row>
    <row r="140" spans="1:12" x14ac:dyDescent="0.2">
      <c r="C140" s="8" t="s">
        <v>796</v>
      </c>
    </row>
    <row r="141" spans="1:12" x14ac:dyDescent="0.2">
      <c r="C141" s="8" t="s">
        <v>797</v>
      </c>
      <c r="D141" s="20"/>
      <c r="G141" s="20"/>
      <c r="J141" s="20"/>
    </row>
    <row r="142" spans="1:12" x14ac:dyDescent="0.2">
      <c r="C142" s="8" t="s">
        <v>872</v>
      </c>
    </row>
    <row r="143" spans="1:12" x14ac:dyDescent="0.2">
      <c r="C143" s="8" t="s">
        <v>873</v>
      </c>
      <c r="D143" s="20"/>
      <c r="G143" s="20"/>
      <c r="J143" s="20"/>
    </row>
    <row r="145" spans="3:3" x14ac:dyDescent="0.2">
      <c r="C145" s="8" t="s">
        <v>794</v>
      </c>
    </row>
    <row r="146" spans="3:3" x14ac:dyDescent="0.2">
      <c r="C146" s="8" t="s">
        <v>798</v>
      </c>
    </row>
    <row r="147" spans="3:3" x14ac:dyDescent="0.2">
      <c r="C147" s="8" t="s">
        <v>874</v>
      </c>
    </row>
    <row r="149" spans="3:3" x14ac:dyDescent="0.2">
      <c r="C149" s="8" t="s">
        <v>801</v>
      </c>
    </row>
    <row r="150" spans="3:3" x14ac:dyDescent="0.2">
      <c r="C150" s="8" t="s">
        <v>800</v>
      </c>
    </row>
    <row r="151" spans="3:3" x14ac:dyDescent="0.2">
      <c r="C151" s="8" t="s">
        <v>875</v>
      </c>
    </row>
    <row r="152" spans="3:3" x14ac:dyDescent="0.2">
      <c r="C152" s="8" t="s">
        <v>876</v>
      </c>
    </row>
    <row r="154" spans="3:3" x14ac:dyDescent="0.2">
      <c r="C154" s="11" t="s">
        <v>799</v>
      </c>
    </row>
    <row r="155" spans="3:3" x14ac:dyDescent="0.2">
      <c r="C155" s="11" t="s">
        <v>802</v>
      </c>
    </row>
    <row r="156" spans="3:3" x14ac:dyDescent="0.2">
      <c r="C156" s="11" t="s">
        <v>803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74CAA-F78F-4ACE-8606-AE0123F03DC4}">
  <dimension ref="A1:AU86"/>
  <sheetViews>
    <sheetView workbookViewId="0"/>
  </sheetViews>
  <sheetFormatPr defaultRowHeight="12" x14ac:dyDescent="0.2"/>
  <sheetData>
    <row r="1" spans="1:47" x14ac:dyDescent="0.2">
      <c r="B1" s="13" t="str">
        <f ca="1">TEXT(DATE(YEAR(TODAY()),MONTH(TODAY())-(COLUMN($AV$1)-COLUMN()),1),"éé/hh")</f>
        <v>17/11</v>
      </c>
      <c r="C1" s="13" t="str">
        <f ca="1">TEXT(DATE(YEAR(TODAY()),MONTH(TODAY())-(COLUMN($AV$1)-COLUMN()),1),"éé/hh")</f>
        <v>17/12</v>
      </c>
      <c r="D1" s="13" t="str">
        <f ca="1">TEXT(DATE(YEAR(TODAY()),MONTH(TODAY())-(COLUMN($AV$1)-COLUMN()),1),"éé/hh")</f>
        <v>18/01</v>
      </c>
      <c r="E1" s="13" t="str">
        <f ca="1">TEXT(DATE(YEAR(TODAY()),MONTH(TODAY())-(COLUMN($AV$1)-COLUMN()),1),"éé/hh")</f>
        <v>18/02</v>
      </c>
      <c r="F1" s="13" t="str">
        <f ca="1">TEXT(DATE(YEAR(TODAY()),MONTH(TODAY())-(COLUMN($AV$1)-COLUMN()),1),"éé/hh")</f>
        <v>18/03</v>
      </c>
      <c r="G1" s="13" t="str">
        <f ca="1">TEXT(DATE(YEAR(TODAY()),MONTH(TODAY())-(COLUMN($AV$1)-COLUMN()),1),"éé/hh")</f>
        <v>18/04</v>
      </c>
      <c r="H1" s="13" t="str">
        <f ca="1">TEXT(DATE(YEAR(TODAY()),MONTH(TODAY())-(COLUMN($AV$1)-COLUMN()),1),"éé/hh")</f>
        <v>18/05</v>
      </c>
      <c r="I1" s="13" t="str">
        <f ca="1">TEXT(DATE(YEAR(TODAY()),MONTH(TODAY())-(COLUMN($AV$1)-COLUMN()),1),"éé/hh")</f>
        <v>18/06</v>
      </c>
      <c r="J1" s="13" t="str">
        <f ca="1">TEXT(DATE(YEAR(TODAY()),MONTH(TODAY())-(COLUMN($AV$1)-COLUMN()),1),"éé/hh")</f>
        <v>18/07</v>
      </c>
      <c r="K1" s="13" t="str">
        <f ca="1">TEXT(DATE(YEAR(TODAY()),MONTH(TODAY())-(COLUMN($AV$1)-COLUMN()),1),"éé/hh")</f>
        <v>18/08</v>
      </c>
      <c r="L1" s="13" t="str">
        <f ca="1">TEXT(DATE(YEAR(TODAY()),MONTH(TODAY())-(COLUMN($AV$1)-COLUMN()),1),"éé/hh")</f>
        <v>18/09</v>
      </c>
      <c r="M1" s="13" t="str">
        <f ca="1">TEXT(DATE(YEAR(TODAY()),MONTH(TODAY())-(COLUMN($AV$1)-COLUMN()),1),"éé/hh")</f>
        <v>18/10</v>
      </c>
      <c r="N1" s="13" t="str">
        <f ca="1">TEXT(DATE(YEAR(TODAY()),MONTH(TODAY())-(COLUMN($AV$1)-COLUMN()),1),"éé/hh")</f>
        <v>18/11</v>
      </c>
      <c r="O1" s="13" t="str">
        <f ca="1">TEXT(DATE(YEAR(TODAY()),MONTH(TODAY())-(COLUMN($AV$1)-COLUMN()),1),"éé/hh")</f>
        <v>18/12</v>
      </c>
      <c r="P1" s="13" t="str">
        <f ca="1">TEXT(DATE(YEAR(TODAY()),MONTH(TODAY())-(COLUMN($AV$1)-COLUMN()),1),"éé/hh")</f>
        <v>19/01</v>
      </c>
      <c r="Q1" s="13" t="str">
        <f ca="1">TEXT(DATE(YEAR(TODAY()),MONTH(TODAY())-(COLUMN($AV$1)-COLUMN()),1),"éé/hh")</f>
        <v>19/02</v>
      </c>
      <c r="R1" s="13" t="str">
        <f ca="1">TEXT(DATE(YEAR(TODAY()),MONTH(TODAY())-(COLUMN($AV$1)-COLUMN()),1),"éé/hh")</f>
        <v>19/03</v>
      </c>
      <c r="S1" s="13" t="str">
        <f ca="1">TEXT(DATE(YEAR(TODAY()),MONTH(TODAY())-(COLUMN($AV$1)-COLUMN()),1),"éé/hh")</f>
        <v>19/04</v>
      </c>
      <c r="T1" s="13" t="str">
        <f ca="1">TEXT(DATE(YEAR(TODAY()),MONTH(TODAY())-(COLUMN($AV$1)-COLUMN()),1),"éé/hh")</f>
        <v>19/05</v>
      </c>
      <c r="U1" s="13" t="str">
        <f ca="1">TEXT(DATE(YEAR(TODAY()),MONTH(TODAY())-(COLUMN($AV$1)-COLUMN()),1),"éé/hh")</f>
        <v>19/06</v>
      </c>
      <c r="V1" s="13" t="str">
        <f ca="1">TEXT(DATE(YEAR(TODAY()),MONTH(TODAY())-(COLUMN($AV$1)-COLUMN()),1),"éé/hh")</f>
        <v>19/07</v>
      </c>
      <c r="W1" s="13" t="str">
        <f ca="1">TEXT(DATE(YEAR(TODAY()),MONTH(TODAY())-(COLUMN($AV$1)-COLUMN()),1),"éé/hh")</f>
        <v>19/08</v>
      </c>
      <c r="X1" s="13" t="str">
        <f ca="1">TEXT(DATE(YEAR(TODAY()),MONTH(TODAY())-(COLUMN($AV$1)-COLUMN()),1),"éé/hh")</f>
        <v>19/09</v>
      </c>
      <c r="Y1" s="13" t="str">
        <f ca="1">TEXT(DATE(YEAR(TODAY()),MONTH(TODAY())-(COLUMN($AV$1)-COLUMN()),1),"éé/hh")</f>
        <v>19/10</v>
      </c>
      <c r="Z1" s="13" t="str">
        <f ca="1">TEXT(DATE(YEAR(TODAY()),MONTH(TODAY())-(COLUMN($AV$1)-COLUMN()),1),"éé/hh")</f>
        <v>19/11</v>
      </c>
      <c r="AA1" s="13" t="str">
        <f ca="1">TEXT(DATE(YEAR(TODAY()),MONTH(TODAY())-(COLUMN($AV$1)-COLUMN()),1),"éé/hh")</f>
        <v>19/12</v>
      </c>
      <c r="AB1" s="13" t="str">
        <f ca="1">TEXT(DATE(YEAR(TODAY()),MONTH(TODAY())-(COLUMN($AV$1)-COLUMN()),1),"éé/hh")</f>
        <v>20/01</v>
      </c>
      <c r="AC1" s="13" t="str">
        <f ca="1">TEXT(DATE(YEAR(TODAY()),MONTH(TODAY())-(COLUMN($AV$1)-COLUMN()),1),"éé/hh")</f>
        <v>20/02</v>
      </c>
      <c r="AD1" s="13" t="str">
        <f ca="1">TEXT(DATE(YEAR(TODAY()),MONTH(TODAY())-(COLUMN($AV$1)-COLUMN()),1),"éé/hh")</f>
        <v>20/03</v>
      </c>
      <c r="AE1" s="13" t="str">
        <f ca="1">TEXT(DATE(YEAR(TODAY()),MONTH(TODAY())-(COLUMN($AV$1)-COLUMN()),1),"éé/hh")</f>
        <v>20/04</v>
      </c>
      <c r="AF1" s="13" t="str">
        <f ca="1">TEXT(DATE(YEAR(TODAY()),MONTH(TODAY())-(COLUMN($AV$1)-COLUMN()),1),"éé/hh")</f>
        <v>20/05</v>
      </c>
      <c r="AG1" s="13" t="str">
        <f ca="1">TEXT(DATE(YEAR(TODAY()),MONTH(TODAY())-(COLUMN($AV$1)-COLUMN()),1),"éé/hh")</f>
        <v>20/06</v>
      </c>
      <c r="AH1" s="13" t="str">
        <f ca="1">TEXT(DATE(YEAR(TODAY()),MONTH(TODAY())-(COLUMN($AV$1)-COLUMN()),1),"éé/hh")</f>
        <v>20/07</v>
      </c>
      <c r="AI1" s="13" t="str">
        <f ca="1">TEXT(DATE(YEAR(TODAY()),MONTH(TODAY())-(COLUMN($AV$1)-COLUMN()),1),"éé/hh")</f>
        <v>20/08</v>
      </c>
      <c r="AJ1" s="13" t="str">
        <f ca="1">TEXT(DATE(YEAR(TODAY()),MONTH(TODAY())-(COLUMN($AV$1)-COLUMN()),1),"éé/hh")</f>
        <v>20/09</v>
      </c>
      <c r="AK1" s="13" t="str">
        <f ca="1">TEXT(DATE(YEAR(TODAY()),MONTH(TODAY())-(COLUMN($AV$1)-COLUMN()),1),"éé/hh")</f>
        <v>20/10</v>
      </c>
      <c r="AL1" s="13" t="str">
        <f ca="1">TEXT(DATE(YEAR(TODAY()),MONTH(TODAY())-(COLUMN($AV$1)-COLUMN()),1),"éé/hh")</f>
        <v>20/11</v>
      </c>
      <c r="AM1" s="13" t="str">
        <f ca="1">TEXT(DATE(YEAR(TODAY()),MONTH(TODAY())-(COLUMN($AV$1)-COLUMN()),1),"éé/hh")</f>
        <v>20/12</v>
      </c>
      <c r="AN1" s="13" t="str">
        <f ca="1">TEXT(DATE(YEAR(TODAY()),MONTH(TODAY())-(COLUMN($AV$1)-COLUMN()),1),"éé/hh")</f>
        <v>21/01</v>
      </c>
      <c r="AO1" s="13" t="str">
        <f ca="1">TEXT(DATE(YEAR(TODAY()),MONTH(TODAY())-(COLUMN($AV$1)-COLUMN()),1),"éé/hh")</f>
        <v>21/02</v>
      </c>
      <c r="AP1" s="13" t="str">
        <f ca="1">TEXT(DATE(YEAR(TODAY()),MONTH(TODAY())-(COLUMN($AV$1)-COLUMN()),1),"éé/hh")</f>
        <v>21/03</v>
      </c>
      <c r="AQ1" s="13" t="str">
        <f ca="1">TEXT(DATE(YEAR(TODAY()),MONTH(TODAY())-(COLUMN($AV$1)-COLUMN()),1),"éé/hh")</f>
        <v>21/04</v>
      </c>
      <c r="AR1" s="13" t="str">
        <f ca="1">TEXT(DATE(YEAR(TODAY()),MONTH(TODAY())-(COLUMN($AV$1)-COLUMN()),1),"éé/hh")</f>
        <v>21/05</v>
      </c>
      <c r="AS1" s="13" t="str">
        <f ca="1">TEXT(DATE(YEAR(TODAY()),MONTH(TODAY())-(COLUMN($AV$1)-COLUMN()),1),"éé/hh")</f>
        <v>21/06</v>
      </c>
      <c r="AT1" s="13" t="str">
        <f ca="1">TEXT(DATE(YEAR(TODAY()),MONTH(TODAY())-(COLUMN($AV$1)-COLUMN()),1),"éé/hh")</f>
        <v>21/07</v>
      </c>
      <c r="AU1" s="13" t="str">
        <f ca="1">TEXT(DATE(YEAR(TODAY()),MONTH(TODAY())-(COLUMN($AV$1)-COLUMN()),1),"éé/hh")</f>
        <v>21/08</v>
      </c>
    </row>
    <row r="2" spans="1:47" x14ac:dyDescent="0.2">
      <c r="A2" s="23" t="s">
        <v>808</v>
      </c>
      <c r="B2" s="3">
        <v>71</v>
      </c>
      <c r="C2" s="3">
        <v>97</v>
      </c>
      <c r="D2" s="3">
        <v>98</v>
      </c>
      <c r="E2" s="3">
        <v>102</v>
      </c>
      <c r="F2" s="3">
        <v>66</v>
      </c>
      <c r="G2" s="3">
        <v>92</v>
      </c>
      <c r="H2" s="3">
        <v>64</v>
      </c>
      <c r="I2" s="3">
        <v>110</v>
      </c>
      <c r="J2" s="3">
        <v>114</v>
      </c>
      <c r="K2" s="3">
        <v>102</v>
      </c>
      <c r="L2" s="3">
        <v>124</v>
      </c>
      <c r="M2" s="3">
        <v>84</v>
      </c>
      <c r="N2" s="3">
        <v>123</v>
      </c>
      <c r="O2" s="3">
        <v>110</v>
      </c>
      <c r="P2" s="3">
        <v>104</v>
      </c>
      <c r="Q2" s="3">
        <v>65</v>
      </c>
      <c r="R2" s="3">
        <v>90</v>
      </c>
      <c r="S2" s="3" t="s">
        <v>871</v>
      </c>
      <c r="T2" s="3">
        <v>110</v>
      </c>
      <c r="U2" s="3">
        <v>108</v>
      </c>
      <c r="V2" s="3">
        <v>113</v>
      </c>
      <c r="W2" s="3">
        <v>64</v>
      </c>
      <c r="X2" s="3">
        <v>58</v>
      </c>
      <c r="Y2" s="3" t="s">
        <v>871</v>
      </c>
      <c r="Z2" s="3" t="s">
        <v>871</v>
      </c>
      <c r="AA2" s="3">
        <v>77</v>
      </c>
      <c r="AB2" s="3">
        <v>142</v>
      </c>
      <c r="AC2" s="3">
        <v>146</v>
      </c>
      <c r="AD2" s="3">
        <v>50</v>
      </c>
      <c r="AE2" s="3">
        <v>78</v>
      </c>
      <c r="AF2" s="3" t="s">
        <v>871</v>
      </c>
      <c r="AG2" s="3">
        <v>84</v>
      </c>
      <c r="AH2" s="3">
        <v>81</v>
      </c>
      <c r="AI2" s="3" t="s">
        <v>871</v>
      </c>
      <c r="AJ2" s="3">
        <v>145</v>
      </c>
      <c r="AK2" s="3">
        <v>111</v>
      </c>
      <c r="AL2" s="3">
        <v>150</v>
      </c>
      <c r="AM2" s="3" t="s">
        <v>871</v>
      </c>
      <c r="AN2" s="3">
        <v>76</v>
      </c>
      <c r="AO2" s="3">
        <v>149</v>
      </c>
      <c r="AP2" s="3">
        <v>132</v>
      </c>
      <c r="AQ2" s="3" t="s">
        <v>871</v>
      </c>
      <c r="AR2" s="3">
        <v>146</v>
      </c>
      <c r="AS2" s="3">
        <v>85</v>
      </c>
      <c r="AT2" s="3">
        <v>105</v>
      </c>
      <c r="AU2" s="3">
        <v>144</v>
      </c>
    </row>
    <row r="3" spans="1:47" x14ac:dyDescent="0.2">
      <c r="A3" s="23" t="s">
        <v>846</v>
      </c>
      <c r="B3" s="3">
        <v>97</v>
      </c>
      <c r="C3" s="3">
        <v>64</v>
      </c>
      <c r="D3" s="3">
        <v>76</v>
      </c>
      <c r="E3" s="3" t="s">
        <v>871</v>
      </c>
      <c r="F3" s="3">
        <v>106</v>
      </c>
      <c r="G3" s="3">
        <v>66</v>
      </c>
      <c r="H3" s="3">
        <v>71</v>
      </c>
      <c r="I3" s="3">
        <v>54</v>
      </c>
      <c r="J3" s="3">
        <v>52</v>
      </c>
      <c r="K3" s="3">
        <v>130</v>
      </c>
      <c r="L3" s="3">
        <v>133</v>
      </c>
      <c r="M3" s="3" t="s">
        <v>871</v>
      </c>
      <c r="N3" s="3">
        <v>59</v>
      </c>
      <c r="O3" s="3">
        <v>144</v>
      </c>
      <c r="P3" s="3">
        <v>53</v>
      </c>
      <c r="Q3" s="3">
        <v>69</v>
      </c>
      <c r="R3" s="3">
        <v>139</v>
      </c>
      <c r="S3" s="3" t="s">
        <v>871</v>
      </c>
      <c r="T3" s="3">
        <v>98</v>
      </c>
      <c r="U3" s="3">
        <v>116</v>
      </c>
      <c r="V3" s="3">
        <v>54</v>
      </c>
      <c r="W3" s="3" t="s">
        <v>871</v>
      </c>
      <c r="X3" s="3">
        <v>148</v>
      </c>
      <c r="Y3" s="3">
        <v>77</v>
      </c>
      <c r="Z3" s="3">
        <v>124</v>
      </c>
      <c r="AA3" s="3">
        <v>149</v>
      </c>
      <c r="AB3" s="3">
        <v>144</v>
      </c>
      <c r="AC3" s="3">
        <v>67</v>
      </c>
      <c r="AD3" s="3">
        <v>111</v>
      </c>
      <c r="AE3" s="3">
        <v>109</v>
      </c>
      <c r="AF3" s="3">
        <v>101</v>
      </c>
      <c r="AG3" s="3">
        <v>133</v>
      </c>
      <c r="AH3" s="3">
        <v>127</v>
      </c>
      <c r="AI3" s="3">
        <v>57</v>
      </c>
      <c r="AJ3" s="3">
        <v>150</v>
      </c>
      <c r="AK3" s="3" t="s">
        <v>871</v>
      </c>
      <c r="AL3" s="3">
        <v>110</v>
      </c>
      <c r="AM3" s="3">
        <v>138</v>
      </c>
      <c r="AN3" s="3">
        <v>123</v>
      </c>
      <c r="AO3" s="3">
        <v>138</v>
      </c>
      <c r="AP3" s="3">
        <v>102</v>
      </c>
      <c r="AQ3" s="3">
        <v>105</v>
      </c>
      <c r="AR3" s="3">
        <v>132</v>
      </c>
      <c r="AS3" s="3">
        <v>60</v>
      </c>
      <c r="AT3" s="3">
        <v>149</v>
      </c>
      <c r="AU3" s="3">
        <v>135</v>
      </c>
    </row>
    <row r="4" spans="1:47" x14ac:dyDescent="0.2">
      <c r="A4" s="23" t="s">
        <v>806</v>
      </c>
      <c r="B4" s="3">
        <v>132</v>
      </c>
      <c r="C4" s="3">
        <v>108</v>
      </c>
      <c r="D4" s="3">
        <v>138</v>
      </c>
      <c r="E4" s="3">
        <v>80</v>
      </c>
      <c r="F4" s="3" t="s">
        <v>871</v>
      </c>
      <c r="G4" s="3">
        <v>67</v>
      </c>
      <c r="H4" s="3">
        <v>80</v>
      </c>
      <c r="I4" s="3">
        <v>123</v>
      </c>
      <c r="J4" s="3">
        <v>95</v>
      </c>
      <c r="K4" s="3">
        <v>107</v>
      </c>
      <c r="L4" s="3">
        <v>92</v>
      </c>
      <c r="M4" s="3">
        <v>134</v>
      </c>
      <c r="N4" s="3">
        <v>107</v>
      </c>
      <c r="O4" s="3">
        <v>143</v>
      </c>
      <c r="P4" s="3" t="s">
        <v>871</v>
      </c>
      <c r="Q4" s="3">
        <v>73</v>
      </c>
      <c r="R4" s="3" t="s">
        <v>871</v>
      </c>
      <c r="S4" s="3">
        <v>148</v>
      </c>
      <c r="T4" s="3">
        <v>136</v>
      </c>
      <c r="U4" s="3">
        <v>82</v>
      </c>
      <c r="V4" s="3">
        <v>109</v>
      </c>
      <c r="W4" s="3">
        <v>113</v>
      </c>
      <c r="X4" s="3">
        <v>98</v>
      </c>
      <c r="Y4" s="3">
        <v>111</v>
      </c>
      <c r="Z4" s="3">
        <v>120</v>
      </c>
      <c r="AA4" s="3">
        <v>131</v>
      </c>
      <c r="AB4" s="3" t="s">
        <v>871</v>
      </c>
      <c r="AC4" s="3">
        <v>96</v>
      </c>
      <c r="AD4" s="3">
        <v>119</v>
      </c>
      <c r="AE4" s="3" t="s">
        <v>871</v>
      </c>
      <c r="AF4" s="3">
        <v>63</v>
      </c>
      <c r="AG4" s="3">
        <v>149</v>
      </c>
      <c r="AH4" s="3" t="s">
        <v>871</v>
      </c>
      <c r="AI4" s="3">
        <v>108</v>
      </c>
      <c r="AJ4" s="3">
        <v>111</v>
      </c>
      <c r="AK4" s="3">
        <v>86</v>
      </c>
      <c r="AL4" s="3">
        <v>141</v>
      </c>
      <c r="AM4" s="3">
        <v>62</v>
      </c>
      <c r="AN4" s="3">
        <v>133</v>
      </c>
      <c r="AO4" s="3">
        <v>98</v>
      </c>
      <c r="AP4" s="3">
        <v>61</v>
      </c>
      <c r="AQ4" s="3" t="s">
        <v>871</v>
      </c>
      <c r="AR4" s="3">
        <v>61</v>
      </c>
      <c r="AS4" s="3">
        <v>87</v>
      </c>
      <c r="AT4" s="3">
        <v>80</v>
      </c>
      <c r="AU4" s="3">
        <v>108</v>
      </c>
    </row>
    <row r="5" spans="1:47" x14ac:dyDescent="0.2">
      <c r="A5" s="23" t="s">
        <v>835</v>
      </c>
      <c r="B5" s="3">
        <v>88</v>
      </c>
      <c r="C5" s="3">
        <v>150</v>
      </c>
      <c r="D5" s="3">
        <v>150</v>
      </c>
      <c r="E5" s="3">
        <v>112</v>
      </c>
      <c r="F5" s="3">
        <v>104</v>
      </c>
      <c r="G5" s="3" t="s">
        <v>871</v>
      </c>
      <c r="H5" s="3" t="s">
        <v>871</v>
      </c>
      <c r="I5" s="3">
        <v>64</v>
      </c>
      <c r="J5" s="3">
        <v>68</v>
      </c>
      <c r="K5" s="3">
        <v>126</v>
      </c>
      <c r="L5" s="3">
        <v>76</v>
      </c>
      <c r="M5" s="3">
        <v>127</v>
      </c>
      <c r="N5" s="3">
        <v>61</v>
      </c>
      <c r="O5" s="3">
        <v>109</v>
      </c>
      <c r="P5" s="3">
        <v>54</v>
      </c>
      <c r="Q5" s="3">
        <v>110</v>
      </c>
      <c r="R5" s="3">
        <v>131</v>
      </c>
      <c r="S5" s="3">
        <v>107</v>
      </c>
      <c r="T5" s="3" t="s">
        <v>871</v>
      </c>
      <c r="U5" s="3">
        <v>108</v>
      </c>
      <c r="V5" s="3">
        <v>144</v>
      </c>
      <c r="W5" s="3" t="s">
        <v>871</v>
      </c>
      <c r="X5" s="3">
        <v>124</v>
      </c>
      <c r="Y5" s="3">
        <v>132</v>
      </c>
      <c r="Z5" s="3">
        <v>87</v>
      </c>
      <c r="AA5" s="3">
        <v>86</v>
      </c>
      <c r="AB5" s="3">
        <v>71</v>
      </c>
      <c r="AC5" s="3">
        <v>85</v>
      </c>
      <c r="AD5" s="3">
        <v>101</v>
      </c>
      <c r="AE5" s="3">
        <v>129</v>
      </c>
      <c r="AF5" s="3">
        <v>82</v>
      </c>
      <c r="AG5" s="3">
        <v>122</v>
      </c>
      <c r="AH5" s="3" t="s">
        <v>871</v>
      </c>
      <c r="AI5" s="3" t="s">
        <v>871</v>
      </c>
      <c r="AJ5" s="3">
        <v>102</v>
      </c>
      <c r="AK5" s="3" t="s">
        <v>871</v>
      </c>
      <c r="AL5" s="3">
        <v>131</v>
      </c>
      <c r="AM5" s="3">
        <v>147</v>
      </c>
      <c r="AN5" s="3">
        <v>60</v>
      </c>
      <c r="AO5" s="3">
        <v>57</v>
      </c>
      <c r="AP5" s="3">
        <v>71</v>
      </c>
      <c r="AQ5" s="3">
        <v>126</v>
      </c>
      <c r="AR5" s="3">
        <v>65</v>
      </c>
      <c r="AS5" s="3">
        <v>120</v>
      </c>
      <c r="AT5" s="3">
        <v>55</v>
      </c>
      <c r="AU5" s="3" t="s">
        <v>871</v>
      </c>
    </row>
    <row r="6" spans="1:47" x14ac:dyDescent="0.2">
      <c r="A6" s="23" t="s">
        <v>807</v>
      </c>
      <c r="B6" s="3">
        <v>51</v>
      </c>
      <c r="C6" s="3">
        <v>86</v>
      </c>
      <c r="D6" s="3">
        <v>50</v>
      </c>
      <c r="E6" s="3">
        <v>137</v>
      </c>
      <c r="F6" s="3">
        <v>88</v>
      </c>
      <c r="G6" s="3" t="s">
        <v>871</v>
      </c>
      <c r="H6" s="3">
        <v>71</v>
      </c>
      <c r="I6" s="3" t="s">
        <v>871</v>
      </c>
      <c r="J6" s="3">
        <v>122</v>
      </c>
      <c r="K6" s="3">
        <v>117</v>
      </c>
      <c r="L6" s="3">
        <v>123</v>
      </c>
      <c r="M6" s="3">
        <v>94</v>
      </c>
      <c r="N6" s="3">
        <v>108</v>
      </c>
      <c r="O6" s="3">
        <v>133</v>
      </c>
      <c r="P6" s="3">
        <v>141</v>
      </c>
      <c r="Q6" s="3" t="s">
        <v>871</v>
      </c>
      <c r="R6" s="3">
        <v>98</v>
      </c>
      <c r="S6" s="3">
        <v>104</v>
      </c>
      <c r="T6" s="3">
        <v>63</v>
      </c>
      <c r="U6" s="3">
        <v>57</v>
      </c>
      <c r="V6" s="3">
        <v>136</v>
      </c>
      <c r="W6" s="3">
        <v>71</v>
      </c>
      <c r="X6" s="3">
        <v>96</v>
      </c>
      <c r="Y6" s="3">
        <v>119</v>
      </c>
      <c r="Z6" s="3">
        <v>103</v>
      </c>
      <c r="AA6" s="3">
        <v>148</v>
      </c>
      <c r="AB6" s="3">
        <v>127</v>
      </c>
      <c r="AC6" s="3">
        <v>142</v>
      </c>
      <c r="AD6" s="3">
        <v>138</v>
      </c>
      <c r="AE6" s="3">
        <v>136</v>
      </c>
      <c r="AF6" s="3" t="s">
        <v>871</v>
      </c>
      <c r="AG6" s="3">
        <v>133</v>
      </c>
      <c r="AH6" s="3">
        <v>106</v>
      </c>
      <c r="AI6" s="3">
        <v>111</v>
      </c>
      <c r="AJ6" s="3">
        <v>52</v>
      </c>
      <c r="AK6" s="3">
        <v>70</v>
      </c>
      <c r="AL6" s="3">
        <v>122</v>
      </c>
      <c r="AM6" s="3">
        <v>101</v>
      </c>
      <c r="AN6" s="3">
        <v>56</v>
      </c>
      <c r="AO6" s="3">
        <v>133</v>
      </c>
      <c r="AP6" s="3">
        <v>131</v>
      </c>
      <c r="AQ6" s="3" t="s">
        <v>871</v>
      </c>
      <c r="AR6" s="3">
        <v>117</v>
      </c>
      <c r="AS6" s="3">
        <v>117</v>
      </c>
      <c r="AT6" s="3" t="s">
        <v>871</v>
      </c>
      <c r="AU6" s="3" t="s">
        <v>871</v>
      </c>
    </row>
    <row r="7" spans="1:47" x14ac:dyDescent="0.2">
      <c r="A7" s="23" t="s">
        <v>823</v>
      </c>
      <c r="B7" s="3">
        <v>96</v>
      </c>
      <c r="C7" s="3">
        <v>74</v>
      </c>
      <c r="D7" s="3">
        <v>68</v>
      </c>
      <c r="E7" s="3">
        <v>145</v>
      </c>
      <c r="F7" s="3">
        <v>137</v>
      </c>
      <c r="G7" s="3">
        <v>101</v>
      </c>
      <c r="H7" s="3">
        <v>131</v>
      </c>
      <c r="I7" s="3">
        <v>139</v>
      </c>
      <c r="J7" s="3">
        <v>130</v>
      </c>
      <c r="K7" s="3">
        <v>52</v>
      </c>
      <c r="L7" s="3">
        <v>119</v>
      </c>
      <c r="M7" s="3">
        <v>130</v>
      </c>
      <c r="N7" s="3">
        <v>105</v>
      </c>
      <c r="O7" s="3">
        <v>109</v>
      </c>
      <c r="P7" s="3">
        <v>89</v>
      </c>
      <c r="Q7" s="3">
        <v>127</v>
      </c>
      <c r="R7" s="3">
        <v>135</v>
      </c>
      <c r="S7" s="3">
        <v>113</v>
      </c>
      <c r="T7" s="3">
        <v>105</v>
      </c>
      <c r="U7" s="3">
        <v>92</v>
      </c>
      <c r="V7" s="3">
        <v>111</v>
      </c>
      <c r="W7" s="3">
        <v>135</v>
      </c>
      <c r="X7" s="3">
        <v>120</v>
      </c>
      <c r="Y7" s="3">
        <v>52</v>
      </c>
      <c r="Z7" s="3">
        <v>102</v>
      </c>
      <c r="AA7" s="3">
        <v>77</v>
      </c>
      <c r="AB7" s="3">
        <v>132</v>
      </c>
      <c r="AC7" s="3">
        <v>62</v>
      </c>
      <c r="AD7" s="3">
        <v>78</v>
      </c>
      <c r="AE7" s="3">
        <v>78</v>
      </c>
      <c r="AF7" s="3">
        <v>51</v>
      </c>
      <c r="AG7" s="3">
        <v>102</v>
      </c>
      <c r="AH7" s="3">
        <v>102</v>
      </c>
      <c r="AI7" s="3">
        <v>91</v>
      </c>
      <c r="AJ7" s="3">
        <v>150</v>
      </c>
      <c r="AK7" s="3">
        <v>143</v>
      </c>
      <c r="AL7" s="3" t="s">
        <v>871</v>
      </c>
      <c r="AM7" s="3" t="s">
        <v>871</v>
      </c>
      <c r="AN7" s="3">
        <v>84</v>
      </c>
      <c r="AO7" s="3">
        <v>53</v>
      </c>
      <c r="AP7" s="3">
        <v>70</v>
      </c>
      <c r="AQ7" s="3" t="s">
        <v>871</v>
      </c>
      <c r="AR7" s="3">
        <v>129</v>
      </c>
      <c r="AS7" s="3">
        <v>93</v>
      </c>
      <c r="AT7" s="3">
        <v>120</v>
      </c>
      <c r="AU7" s="3">
        <v>133</v>
      </c>
    </row>
    <row r="8" spans="1:47" x14ac:dyDescent="0.2">
      <c r="A8" s="23" t="s">
        <v>844</v>
      </c>
      <c r="B8" s="3">
        <v>133</v>
      </c>
      <c r="C8" s="3">
        <v>86</v>
      </c>
      <c r="D8" s="3">
        <v>132</v>
      </c>
      <c r="E8" s="3" t="s">
        <v>871</v>
      </c>
      <c r="F8" s="3">
        <v>130</v>
      </c>
      <c r="G8" s="3">
        <v>89</v>
      </c>
      <c r="H8" s="3">
        <v>61</v>
      </c>
      <c r="I8" s="3">
        <v>102</v>
      </c>
      <c r="J8" s="3" t="s">
        <v>871</v>
      </c>
      <c r="K8" s="3">
        <v>135</v>
      </c>
      <c r="L8" s="3">
        <v>142</v>
      </c>
      <c r="M8" s="3">
        <v>50</v>
      </c>
      <c r="N8" s="3">
        <v>147</v>
      </c>
      <c r="O8" s="3">
        <v>99</v>
      </c>
      <c r="P8" s="3">
        <v>136</v>
      </c>
      <c r="Q8" s="3">
        <v>124</v>
      </c>
      <c r="R8" s="3">
        <v>82</v>
      </c>
      <c r="S8" s="3">
        <v>60</v>
      </c>
      <c r="T8" s="3">
        <v>121</v>
      </c>
      <c r="U8" s="3">
        <v>117</v>
      </c>
      <c r="V8" s="3">
        <v>75</v>
      </c>
      <c r="W8" s="3">
        <v>121</v>
      </c>
      <c r="X8" s="3">
        <v>72</v>
      </c>
      <c r="Y8" s="3">
        <v>79</v>
      </c>
      <c r="Z8" s="3">
        <v>91</v>
      </c>
      <c r="AA8" s="3">
        <v>85</v>
      </c>
      <c r="AB8" s="3">
        <v>103</v>
      </c>
      <c r="AC8" s="3">
        <v>97</v>
      </c>
      <c r="AD8" s="3">
        <v>101</v>
      </c>
      <c r="AE8" s="3">
        <v>125</v>
      </c>
      <c r="AF8" s="3">
        <v>72</v>
      </c>
      <c r="AG8" s="3" t="s">
        <v>871</v>
      </c>
      <c r="AH8" s="3">
        <v>91</v>
      </c>
      <c r="AI8" s="3" t="s">
        <v>871</v>
      </c>
      <c r="AJ8" s="3">
        <v>93</v>
      </c>
      <c r="AK8" s="3">
        <v>112</v>
      </c>
      <c r="AL8" s="3">
        <v>127</v>
      </c>
      <c r="AM8" s="3">
        <v>139</v>
      </c>
      <c r="AN8" s="3">
        <v>58</v>
      </c>
      <c r="AO8" s="3">
        <v>53</v>
      </c>
      <c r="AP8" s="3">
        <v>99</v>
      </c>
      <c r="AQ8" s="3" t="s">
        <v>871</v>
      </c>
      <c r="AR8" s="3">
        <v>150</v>
      </c>
      <c r="AS8" s="3">
        <v>93</v>
      </c>
      <c r="AT8" s="3">
        <v>124</v>
      </c>
      <c r="AU8" s="3">
        <v>127</v>
      </c>
    </row>
    <row r="9" spans="1:47" x14ac:dyDescent="0.2">
      <c r="A9" s="23" t="s">
        <v>845</v>
      </c>
      <c r="B9" s="3">
        <v>77</v>
      </c>
      <c r="C9" s="3" t="s">
        <v>871</v>
      </c>
      <c r="D9" s="3">
        <v>72</v>
      </c>
      <c r="E9" s="3">
        <v>130</v>
      </c>
      <c r="F9" s="3">
        <v>59</v>
      </c>
      <c r="G9" s="3">
        <v>149</v>
      </c>
      <c r="H9" s="3" t="s">
        <v>871</v>
      </c>
      <c r="I9" s="3">
        <v>110</v>
      </c>
      <c r="J9" s="3" t="s">
        <v>871</v>
      </c>
      <c r="K9" s="3">
        <v>102</v>
      </c>
      <c r="L9" s="3">
        <v>111</v>
      </c>
      <c r="M9" s="3">
        <v>115</v>
      </c>
      <c r="N9" s="3">
        <v>130</v>
      </c>
      <c r="O9" s="3">
        <v>128</v>
      </c>
      <c r="P9" s="3">
        <v>126</v>
      </c>
      <c r="Q9" s="3" t="s">
        <v>871</v>
      </c>
      <c r="R9" s="3">
        <v>101</v>
      </c>
      <c r="S9" s="3" t="s">
        <v>871</v>
      </c>
      <c r="T9" s="3">
        <v>56</v>
      </c>
      <c r="U9" s="3">
        <v>140</v>
      </c>
      <c r="V9" s="3" t="s">
        <v>871</v>
      </c>
      <c r="W9" s="3">
        <v>59</v>
      </c>
      <c r="X9" s="3">
        <v>69</v>
      </c>
      <c r="Y9" s="3">
        <v>99</v>
      </c>
      <c r="Z9" s="3" t="s">
        <v>871</v>
      </c>
      <c r="AA9" s="3">
        <v>124</v>
      </c>
      <c r="AB9" s="3">
        <v>68</v>
      </c>
      <c r="AC9" s="3">
        <v>74</v>
      </c>
      <c r="AD9" s="3">
        <v>90</v>
      </c>
      <c r="AE9" s="3">
        <v>136</v>
      </c>
      <c r="AF9" s="3">
        <v>74</v>
      </c>
      <c r="AG9" s="3">
        <v>57</v>
      </c>
      <c r="AH9" s="3">
        <v>82</v>
      </c>
      <c r="AI9" s="3">
        <v>112</v>
      </c>
      <c r="AJ9" s="3">
        <v>65</v>
      </c>
      <c r="AK9" s="3">
        <v>105</v>
      </c>
      <c r="AL9" s="3" t="s">
        <v>871</v>
      </c>
      <c r="AM9" s="3">
        <v>116</v>
      </c>
      <c r="AN9" s="3">
        <v>89</v>
      </c>
      <c r="AO9" s="3">
        <v>71</v>
      </c>
      <c r="AP9" s="3" t="s">
        <v>871</v>
      </c>
      <c r="AQ9" s="3" t="s">
        <v>871</v>
      </c>
      <c r="AR9" s="3">
        <v>72</v>
      </c>
      <c r="AS9" s="3">
        <v>110</v>
      </c>
      <c r="AT9" s="3">
        <v>146</v>
      </c>
      <c r="AU9" s="3">
        <v>103</v>
      </c>
    </row>
    <row r="10" spans="1:47" x14ac:dyDescent="0.2">
      <c r="A10" s="23" t="s">
        <v>854</v>
      </c>
      <c r="B10" s="3">
        <v>136</v>
      </c>
      <c r="C10" s="3">
        <v>79</v>
      </c>
      <c r="D10" s="3">
        <v>50</v>
      </c>
      <c r="E10" s="3">
        <v>78</v>
      </c>
      <c r="F10" s="3" t="s">
        <v>871</v>
      </c>
      <c r="G10" s="3">
        <v>81</v>
      </c>
      <c r="H10" s="3">
        <v>133</v>
      </c>
      <c r="I10" s="3">
        <v>117</v>
      </c>
      <c r="J10" s="3">
        <v>110</v>
      </c>
      <c r="K10" s="3">
        <v>146</v>
      </c>
      <c r="L10" s="3">
        <v>55</v>
      </c>
      <c r="M10" s="3">
        <v>141</v>
      </c>
      <c r="N10" s="3">
        <v>72</v>
      </c>
      <c r="O10" s="3">
        <v>78</v>
      </c>
      <c r="P10" s="3">
        <v>120</v>
      </c>
      <c r="Q10" s="3" t="s">
        <v>871</v>
      </c>
      <c r="R10" s="3">
        <v>84</v>
      </c>
      <c r="S10" s="3">
        <v>53</v>
      </c>
      <c r="T10" s="3">
        <v>149</v>
      </c>
      <c r="U10" s="3">
        <v>139</v>
      </c>
      <c r="V10" s="3">
        <v>122</v>
      </c>
      <c r="W10" s="3">
        <v>52</v>
      </c>
      <c r="X10" s="3">
        <v>127</v>
      </c>
      <c r="Y10" s="3">
        <v>146</v>
      </c>
      <c r="Z10" s="3">
        <v>84</v>
      </c>
      <c r="AA10" s="3">
        <v>98</v>
      </c>
      <c r="AB10" s="3">
        <v>79</v>
      </c>
      <c r="AC10" s="3">
        <v>71</v>
      </c>
      <c r="AD10" s="3">
        <v>148</v>
      </c>
      <c r="AE10" s="3">
        <v>126</v>
      </c>
      <c r="AF10" s="3">
        <v>119</v>
      </c>
      <c r="AG10" s="3">
        <v>87</v>
      </c>
      <c r="AH10" s="3">
        <v>57</v>
      </c>
      <c r="AI10" s="3">
        <v>70</v>
      </c>
      <c r="AJ10" s="3">
        <v>53</v>
      </c>
      <c r="AK10" s="3">
        <v>148</v>
      </c>
      <c r="AL10" s="3" t="s">
        <v>871</v>
      </c>
      <c r="AM10" s="3">
        <v>149</v>
      </c>
      <c r="AN10" s="3">
        <v>109</v>
      </c>
      <c r="AO10" s="3">
        <v>113</v>
      </c>
      <c r="AP10" s="3">
        <v>60</v>
      </c>
      <c r="AQ10" s="3">
        <v>67</v>
      </c>
      <c r="AR10" s="3" t="s">
        <v>871</v>
      </c>
      <c r="AS10" s="3">
        <v>74</v>
      </c>
      <c r="AT10" s="3">
        <v>59</v>
      </c>
      <c r="AU10" s="3">
        <v>117</v>
      </c>
    </row>
    <row r="11" spans="1:47" x14ac:dyDescent="0.2">
      <c r="A11" s="23" t="s">
        <v>832</v>
      </c>
      <c r="B11" s="3">
        <v>124</v>
      </c>
      <c r="C11" s="3">
        <v>135</v>
      </c>
      <c r="D11" s="3">
        <v>139</v>
      </c>
      <c r="E11" s="3">
        <v>135</v>
      </c>
      <c r="F11" s="3">
        <v>138</v>
      </c>
      <c r="G11" s="3">
        <v>77</v>
      </c>
      <c r="H11" s="3" t="s">
        <v>871</v>
      </c>
      <c r="I11" s="3">
        <v>56</v>
      </c>
      <c r="J11" s="3">
        <v>59</v>
      </c>
      <c r="K11" s="3">
        <v>71</v>
      </c>
      <c r="L11" s="3">
        <v>53</v>
      </c>
      <c r="M11" s="3" t="s">
        <v>871</v>
      </c>
      <c r="N11" s="3">
        <v>107</v>
      </c>
      <c r="O11" s="3">
        <v>60</v>
      </c>
      <c r="P11" s="3" t="s">
        <v>871</v>
      </c>
      <c r="Q11" s="3">
        <v>114</v>
      </c>
      <c r="R11" s="3">
        <v>115</v>
      </c>
      <c r="S11" s="3">
        <v>58</v>
      </c>
      <c r="T11" s="3">
        <v>66</v>
      </c>
      <c r="U11" s="3">
        <v>127</v>
      </c>
      <c r="V11" s="3" t="s">
        <v>871</v>
      </c>
      <c r="W11" s="3">
        <v>104</v>
      </c>
      <c r="X11" s="3">
        <v>116</v>
      </c>
      <c r="Y11" s="3" t="s">
        <v>871</v>
      </c>
      <c r="Z11" s="3">
        <v>88</v>
      </c>
      <c r="AA11" s="3">
        <v>124</v>
      </c>
      <c r="AB11" s="3">
        <v>132</v>
      </c>
      <c r="AC11" s="3">
        <v>97</v>
      </c>
      <c r="AD11" s="3">
        <v>116</v>
      </c>
      <c r="AE11" s="3">
        <v>101</v>
      </c>
      <c r="AF11" s="3">
        <v>109</v>
      </c>
      <c r="AG11" s="3">
        <v>121</v>
      </c>
      <c r="AH11" s="3">
        <v>96</v>
      </c>
      <c r="AI11" s="3">
        <v>57</v>
      </c>
      <c r="AJ11" s="3">
        <v>150</v>
      </c>
      <c r="AK11" s="3">
        <v>118</v>
      </c>
      <c r="AL11" s="3">
        <v>66</v>
      </c>
      <c r="AM11" s="3" t="s">
        <v>871</v>
      </c>
      <c r="AN11" s="3">
        <v>115</v>
      </c>
      <c r="AO11" s="3">
        <v>95</v>
      </c>
      <c r="AP11" s="3">
        <v>57</v>
      </c>
      <c r="AQ11" s="3">
        <v>114</v>
      </c>
      <c r="AR11" s="3">
        <v>57</v>
      </c>
      <c r="AS11" s="3">
        <v>132</v>
      </c>
      <c r="AT11" s="3">
        <v>71</v>
      </c>
      <c r="AU11" s="3">
        <v>103</v>
      </c>
    </row>
    <row r="12" spans="1:47" x14ac:dyDescent="0.2">
      <c r="A12" s="23" t="s">
        <v>859</v>
      </c>
      <c r="B12" s="3">
        <v>98</v>
      </c>
      <c r="C12" s="3">
        <v>114</v>
      </c>
      <c r="D12" s="3" t="s">
        <v>871</v>
      </c>
      <c r="E12" s="3">
        <v>101</v>
      </c>
      <c r="F12" s="3" t="s">
        <v>871</v>
      </c>
      <c r="G12" s="3">
        <v>144</v>
      </c>
      <c r="H12" s="3" t="s">
        <v>871</v>
      </c>
      <c r="I12" s="3">
        <v>127</v>
      </c>
      <c r="J12" s="3">
        <v>134</v>
      </c>
      <c r="K12" s="3">
        <v>150</v>
      </c>
      <c r="L12" s="3">
        <v>98</v>
      </c>
      <c r="M12" s="3">
        <v>79</v>
      </c>
      <c r="N12" s="3" t="s">
        <v>871</v>
      </c>
      <c r="O12" s="3" t="s">
        <v>871</v>
      </c>
      <c r="P12" s="3" t="s">
        <v>871</v>
      </c>
      <c r="Q12" s="3" t="s">
        <v>871</v>
      </c>
      <c r="R12" s="3">
        <v>141</v>
      </c>
      <c r="S12" s="3">
        <v>126</v>
      </c>
      <c r="T12" s="3">
        <v>127</v>
      </c>
      <c r="U12" s="3">
        <v>136</v>
      </c>
      <c r="V12" s="3">
        <v>125</v>
      </c>
      <c r="W12" s="3">
        <v>68</v>
      </c>
      <c r="X12" s="3">
        <v>79</v>
      </c>
      <c r="Y12" s="3">
        <v>127</v>
      </c>
      <c r="Z12" s="3">
        <v>100</v>
      </c>
      <c r="AA12" s="3">
        <v>83</v>
      </c>
      <c r="AB12" s="3">
        <v>135</v>
      </c>
      <c r="AC12" s="3">
        <v>74</v>
      </c>
      <c r="AD12" s="3">
        <v>84</v>
      </c>
      <c r="AE12" s="3">
        <v>103</v>
      </c>
      <c r="AF12" s="3">
        <v>134</v>
      </c>
      <c r="AG12" s="3" t="s">
        <v>871</v>
      </c>
      <c r="AH12" s="3">
        <v>77</v>
      </c>
      <c r="AI12" s="3">
        <v>126</v>
      </c>
      <c r="AJ12" s="3">
        <v>136</v>
      </c>
      <c r="AK12" s="3" t="s">
        <v>871</v>
      </c>
      <c r="AL12" s="3">
        <v>98</v>
      </c>
      <c r="AM12" s="3" t="s">
        <v>871</v>
      </c>
      <c r="AN12" s="3">
        <v>109</v>
      </c>
      <c r="AO12" s="3" t="s">
        <v>871</v>
      </c>
      <c r="AP12" s="3" t="s">
        <v>871</v>
      </c>
      <c r="AQ12" s="3">
        <v>68</v>
      </c>
      <c r="AR12" s="3">
        <v>81</v>
      </c>
      <c r="AS12" s="3" t="s">
        <v>871</v>
      </c>
      <c r="AT12" s="3" t="s">
        <v>871</v>
      </c>
      <c r="AU12" s="3">
        <v>84</v>
      </c>
    </row>
    <row r="13" spans="1:47" x14ac:dyDescent="0.2">
      <c r="A13" s="23" t="s">
        <v>815</v>
      </c>
      <c r="B13" s="3">
        <v>82</v>
      </c>
      <c r="C13" s="3">
        <v>77</v>
      </c>
      <c r="D13" s="3">
        <v>70</v>
      </c>
      <c r="E13" s="3">
        <v>111</v>
      </c>
      <c r="F13" s="3" t="s">
        <v>871</v>
      </c>
      <c r="G13" s="3">
        <v>78</v>
      </c>
      <c r="H13" s="3">
        <v>98</v>
      </c>
      <c r="I13" s="3">
        <v>64</v>
      </c>
      <c r="J13" s="3">
        <v>53</v>
      </c>
      <c r="K13" s="3">
        <v>98</v>
      </c>
      <c r="L13" s="3">
        <v>93</v>
      </c>
      <c r="M13" s="3">
        <v>104</v>
      </c>
      <c r="N13" s="3">
        <v>121</v>
      </c>
      <c r="O13" s="3">
        <v>67</v>
      </c>
      <c r="P13" s="3">
        <v>125</v>
      </c>
      <c r="Q13" s="3">
        <v>136</v>
      </c>
      <c r="R13" s="3">
        <v>80</v>
      </c>
      <c r="S13" s="3">
        <v>126</v>
      </c>
      <c r="T13" s="3">
        <v>105</v>
      </c>
      <c r="U13" s="3" t="s">
        <v>871</v>
      </c>
      <c r="V13" s="3">
        <v>144</v>
      </c>
      <c r="W13" s="3">
        <v>93</v>
      </c>
      <c r="X13" s="3">
        <v>119</v>
      </c>
      <c r="Y13" s="3">
        <v>57</v>
      </c>
      <c r="Z13" s="3">
        <v>146</v>
      </c>
      <c r="AA13" s="3">
        <v>79</v>
      </c>
      <c r="AB13" s="3" t="s">
        <v>871</v>
      </c>
      <c r="AC13" s="3">
        <v>50</v>
      </c>
      <c r="AD13" s="3">
        <v>55</v>
      </c>
      <c r="AE13" s="3">
        <v>112</v>
      </c>
      <c r="AF13" s="3">
        <v>57</v>
      </c>
      <c r="AG13" s="3">
        <v>123</v>
      </c>
      <c r="AH13" s="3">
        <v>106</v>
      </c>
      <c r="AI13" s="3">
        <v>113</v>
      </c>
      <c r="AJ13" s="3">
        <v>58</v>
      </c>
      <c r="AK13" s="3">
        <v>96</v>
      </c>
      <c r="AL13" s="3">
        <v>136</v>
      </c>
      <c r="AM13" s="3" t="s">
        <v>871</v>
      </c>
      <c r="AN13" s="3">
        <v>111</v>
      </c>
      <c r="AO13" s="3" t="s">
        <v>871</v>
      </c>
      <c r="AP13" s="3">
        <v>75</v>
      </c>
      <c r="AQ13" s="3">
        <v>51</v>
      </c>
      <c r="AR13" s="3">
        <v>130</v>
      </c>
      <c r="AS13" s="3">
        <v>109</v>
      </c>
      <c r="AT13" s="3">
        <v>143</v>
      </c>
      <c r="AU13" s="3">
        <v>91</v>
      </c>
    </row>
    <row r="14" spans="1:47" x14ac:dyDescent="0.2">
      <c r="A14" s="23" t="s">
        <v>276</v>
      </c>
      <c r="B14" s="3">
        <v>146</v>
      </c>
      <c r="C14" s="3">
        <v>89</v>
      </c>
      <c r="D14" s="3">
        <v>136</v>
      </c>
      <c r="E14" s="3">
        <v>58</v>
      </c>
      <c r="F14" s="3">
        <v>118</v>
      </c>
      <c r="G14" s="3">
        <v>95</v>
      </c>
      <c r="H14" s="3">
        <v>140</v>
      </c>
      <c r="I14" s="3">
        <v>107</v>
      </c>
      <c r="J14" s="3">
        <v>70</v>
      </c>
      <c r="K14" s="3">
        <v>145</v>
      </c>
      <c r="L14" s="3">
        <v>108</v>
      </c>
      <c r="M14" s="3">
        <v>127</v>
      </c>
      <c r="N14" s="3">
        <v>98</v>
      </c>
      <c r="O14" s="3">
        <v>86</v>
      </c>
      <c r="P14" s="3">
        <v>77</v>
      </c>
      <c r="Q14" s="3">
        <v>53</v>
      </c>
      <c r="R14" s="3">
        <v>73</v>
      </c>
      <c r="S14" s="3">
        <v>118</v>
      </c>
      <c r="T14" s="3">
        <v>132</v>
      </c>
      <c r="U14" s="3">
        <v>122</v>
      </c>
      <c r="V14" s="3">
        <v>144</v>
      </c>
      <c r="W14" s="3">
        <v>78</v>
      </c>
      <c r="X14" s="3">
        <v>98</v>
      </c>
      <c r="Y14" s="3">
        <v>122</v>
      </c>
      <c r="Z14" s="3">
        <v>147</v>
      </c>
      <c r="AA14" s="3">
        <v>111</v>
      </c>
      <c r="AB14" s="3">
        <v>135</v>
      </c>
      <c r="AC14" s="3">
        <v>115</v>
      </c>
      <c r="AD14" s="3">
        <v>83</v>
      </c>
      <c r="AE14" s="3">
        <v>112</v>
      </c>
      <c r="AF14" s="3">
        <v>144</v>
      </c>
      <c r="AG14" s="3" t="s">
        <v>871</v>
      </c>
      <c r="AH14" s="3">
        <v>128</v>
      </c>
      <c r="AI14" s="3">
        <v>54</v>
      </c>
      <c r="AJ14" s="3">
        <v>107</v>
      </c>
      <c r="AK14" s="3">
        <v>85</v>
      </c>
      <c r="AL14" s="3" t="s">
        <v>871</v>
      </c>
      <c r="AM14" s="3">
        <v>93</v>
      </c>
      <c r="AN14" s="3">
        <v>97</v>
      </c>
      <c r="AO14" s="3">
        <v>130</v>
      </c>
      <c r="AP14" s="3">
        <v>109</v>
      </c>
      <c r="AQ14" s="3">
        <v>79</v>
      </c>
      <c r="AR14" s="3">
        <v>55</v>
      </c>
      <c r="AS14" s="3">
        <v>81</v>
      </c>
      <c r="AT14" s="3">
        <v>140</v>
      </c>
      <c r="AU14" s="3">
        <v>136</v>
      </c>
    </row>
    <row r="15" spans="1:47" x14ac:dyDescent="0.2">
      <c r="A15" s="23" t="s">
        <v>822</v>
      </c>
      <c r="B15" s="3">
        <v>106</v>
      </c>
      <c r="C15" s="3">
        <v>149</v>
      </c>
      <c r="D15" s="3">
        <v>132</v>
      </c>
      <c r="E15" s="3" t="s">
        <v>871</v>
      </c>
      <c r="F15" s="3" t="s">
        <v>871</v>
      </c>
      <c r="G15" s="3">
        <v>95</v>
      </c>
      <c r="H15" s="3">
        <v>89</v>
      </c>
      <c r="I15" s="3" t="s">
        <v>871</v>
      </c>
      <c r="J15" s="3">
        <v>102</v>
      </c>
      <c r="K15" s="3">
        <v>115</v>
      </c>
      <c r="L15" s="3">
        <v>109</v>
      </c>
      <c r="M15" s="3">
        <v>142</v>
      </c>
      <c r="N15" s="3">
        <v>65</v>
      </c>
      <c r="O15" s="3">
        <v>53</v>
      </c>
      <c r="P15" s="3">
        <v>52</v>
      </c>
      <c r="Q15" s="3">
        <v>137</v>
      </c>
      <c r="R15" s="3" t="s">
        <v>871</v>
      </c>
      <c r="S15" s="3" t="s">
        <v>871</v>
      </c>
      <c r="T15" s="3">
        <v>115</v>
      </c>
      <c r="U15" s="3">
        <v>123</v>
      </c>
      <c r="V15" s="3">
        <v>112</v>
      </c>
      <c r="W15" s="3">
        <v>70</v>
      </c>
      <c r="X15" s="3">
        <v>102</v>
      </c>
      <c r="Y15" s="3" t="s">
        <v>871</v>
      </c>
      <c r="Z15" s="3" t="s">
        <v>871</v>
      </c>
      <c r="AA15" s="3">
        <v>61</v>
      </c>
      <c r="AB15" s="3">
        <v>84</v>
      </c>
      <c r="AC15" s="3">
        <v>61</v>
      </c>
      <c r="AD15" s="3">
        <v>98</v>
      </c>
      <c r="AE15" s="3">
        <v>50</v>
      </c>
      <c r="AF15" s="3">
        <v>122</v>
      </c>
      <c r="AG15" s="3">
        <v>106</v>
      </c>
      <c r="AH15" s="3">
        <v>103</v>
      </c>
      <c r="AI15" s="3">
        <v>108</v>
      </c>
      <c r="AJ15" s="3">
        <v>136</v>
      </c>
      <c r="AK15" s="3">
        <v>147</v>
      </c>
      <c r="AL15" s="3">
        <v>113</v>
      </c>
      <c r="AM15" s="3">
        <v>142</v>
      </c>
      <c r="AN15" s="3" t="s">
        <v>871</v>
      </c>
      <c r="AO15" s="3">
        <v>76</v>
      </c>
      <c r="AP15" s="3" t="s">
        <v>871</v>
      </c>
      <c r="AQ15" s="3">
        <v>96</v>
      </c>
      <c r="AR15" s="3">
        <v>101</v>
      </c>
      <c r="AS15" s="3">
        <v>104</v>
      </c>
      <c r="AT15" s="3">
        <v>89</v>
      </c>
      <c r="AU15" s="3">
        <v>92</v>
      </c>
    </row>
    <row r="16" spans="1:47" x14ac:dyDescent="0.2">
      <c r="A16" s="23" t="s">
        <v>849</v>
      </c>
      <c r="B16" s="3">
        <v>96</v>
      </c>
      <c r="C16" s="3">
        <v>74</v>
      </c>
      <c r="D16" s="3">
        <v>118</v>
      </c>
      <c r="E16" s="3">
        <v>50</v>
      </c>
      <c r="F16" s="3">
        <v>113</v>
      </c>
      <c r="G16" s="3">
        <v>148</v>
      </c>
      <c r="H16" s="3">
        <v>132</v>
      </c>
      <c r="I16" s="3">
        <v>70</v>
      </c>
      <c r="J16" s="3">
        <v>98</v>
      </c>
      <c r="K16" s="3" t="s">
        <v>871</v>
      </c>
      <c r="L16" s="3">
        <v>147</v>
      </c>
      <c r="M16" s="3">
        <v>134</v>
      </c>
      <c r="N16" s="3">
        <v>138</v>
      </c>
      <c r="O16" s="3">
        <v>144</v>
      </c>
      <c r="P16" s="3">
        <v>131</v>
      </c>
      <c r="Q16" s="3" t="s">
        <v>871</v>
      </c>
      <c r="R16" s="3">
        <v>118</v>
      </c>
      <c r="S16" s="3">
        <v>65</v>
      </c>
      <c r="T16" s="3">
        <v>69</v>
      </c>
      <c r="U16" s="3">
        <v>70</v>
      </c>
      <c r="V16" s="3">
        <v>95</v>
      </c>
      <c r="W16" s="3">
        <v>104</v>
      </c>
      <c r="X16" s="3">
        <v>136</v>
      </c>
      <c r="Y16" s="3" t="s">
        <v>871</v>
      </c>
      <c r="Z16" s="3">
        <v>92</v>
      </c>
      <c r="AA16" s="3">
        <v>141</v>
      </c>
      <c r="AB16" s="3" t="s">
        <v>871</v>
      </c>
      <c r="AC16" s="3" t="s">
        <v>871</v>
      </c>
      <c r="AD16" s="3">
        <v>98</v>
      </c>
      <c r="AE16" s="3">
        <v>138</v>
      </c>
      <c r="AF16" s="3">
        <v>64</v>
      </c>
      <c r="AG16" s="3">
        <v>91</v>
      </c>
      <c r="AH16" s="3">
        <v>77</v>
      </c>
      <c r="AI16" s="3">
        <v>136</v>
      </c>
      <c r="AJ16" s="3">
        <v>75</v>
      </c>
      <c r="AK16" s="3">
        <v>82</v>
      </c>
      <c r="AL16" s="3">
        <v>60</v>
      </c>
      <c r="AM16" s="3">
        <v>131</v>
      </c>
      <c r="AN16" s="3">
        <v>80</v>
      </c>
      <c r="AO16" s="3">
        <v>73</v>
      </c>
      <c r="AP16" s="3">
        <v>150</v>
      </c>
      <c r="AQ16" s="3">
        <v>59</v>
      </c>
      <c r="AR16" s="3">
        <v>131</v>
      </c>
      <c r="AS16" s="3">
        <v>73</v>
      </c>
      <c r="AT16" s="3">
        <v>113</v>
      </c>
      <c r="AU16" s="3">
        <v>71</v>
      </c>
    </row>
    <row r="17" spans="1:47" x14ac:dyDescent="0.2">
      <c r="A17" s="23" t="s">
        <v>830</v>
      </c>
      <c r="B17" s="3">
        <v>114</v>
      </c>
      <c r="C17" s="3">
        <v>138</v>
      </c>
      <c r="D17" s="3">
        <v>100</v>
      </c>
      <c r="E17" s="3">
        <v>134</v>
      </c>
      <c r="F17" s="3">
        <v>142</v>
      </c>
      <c r="G17" s="3">
        <v>58</v>
      </c>
      <c r="H17" s="3">
        <v>132</v>
      </c>
      <c r="I17" s="3">
        <v>82</v>
      </c>
      <c r="J17" s="3" t="s">
        <v>871</v>
      </c>
      <c r="K17" s="3" t="s">
        <v>871</v>
      </c>
      <c r="L17" s="3">
        <v>76</v>
      </c>
      <c r="M17" s="3">
        <v>60</v>
      </c>
      <c r="N17" s="3">
        <v>141</v>
      </c>
      <c r="O17" s="3">
        <v>83</v>
      </c>
      <c r="P17" s="3">
        <v>136</v>
      </c>
      <c r="Q17" s="3">
        <v>134</v>
      </c>
      <c r="R17" s="3">
        <v>112</v>
      </c>
      <c r="S17" s="3">
        <v>107</v>
      </c>
      <c r="T17" s="3">
        <v>78</v>
      </c>
      <c r="U17" s="3">
        <v>81</v>
      </c>
      <c r="V17" s="3">
        <v>126</v>
      </c>
      <c r="W17" s="3" t="s">
        <v>871</v>
      </c>
      <c r="X17" s="3">
        <v>146</v>
      </c>
      <c r="Y17" s="3">
        <v>138</v>
      </c>
      <c r="Z17" s="3" t="s">
        <v>871</v>
      </c>
      <c r="AA17" s="3" t="s">
        <v>871</v>
      </c>
      <c r="AB17" s="3">
        <v>138</v>
      </c>
      <c r="AC17" s="3">
        <v>81</v>
      </c>
      <c r="AD17" s="3">
        <v>63</v>
      </c>
      <c r="AE17" s="3" t="s">
        <v>871</v>
      </c>
      <c r="AF17" s="3">
        <v>57</v>
      </c>
      <c r="AG17" s="3">
        <v>107</v>
      </c>
      <c r="AH17" s="3" t="s">
        <v>871</v>
      </c>
      <c r="AI17" s="3">
        <v>51</v>
      </c>
      <c r="AJ17" s="3">
        <v>79</v>
      </c>
      <c r="AK17" s="3">
        <v>88</v>
      </c>
      <c r="AL17" s="3">
        <v>93</v>
      </c>
      <c r="AM17" s="3">
        <v>109</v>
      </c>
      <c r="AN17" s="3">
        <v>150</v>
      </c>
      <c r="AO17" s="3" t="s">
        <v>871</v>
      </c>
      <c r="AP17" s="3">
        <v>97</v>
      </c>
      <c r="AQ17" s="3" t="s">
        <v>871</v>
      </c>
      <c r="AR17" s="3">
        <v>147</v>
      </c>
      <c r="AS17" s="3">
        <v>135</v>
      </c>
      <c r="AT17" s="3">
        <v>92</v>
      </c>
      <c r="AU17" s="3">
        <v>96</v>
      </c>
    </row>
    <row r="18" spans="1:47" x14ac:dyDescent="0.2">
      <c r="A18" s="23" t="s">
        <v>841</v>
      </c>
      <c r="B18" s="3">
        <v>113</v>
      </c>
      <c r="C18" s="3">
        <v>68</v>
      </c>
      <c r="D18" s="3">
        <v>61</v>
      </c>
      <c r="E18" s="3">
        <v>108</v>
      </c>
      <c r="F18" s="3">
        <v>144</v>
      </c>
      <c r="G18" s="3">
        <v>51</v>
      </c>
      <c r="H18" s="3">
        <v>138</v>
      </c>
      <c r="I18" s="3">
        <v>50</v>
      </c>
      <c r="J18" s="3">
        <v>86</v>
      </c>
      <c r="K18" s="3">
        <v>100</v>
      </c>
      <c r="L18" s="3">
        <v>92</v>
      </c>
      <c r="M18" s="3">
        <v>81</v>
      </c>
      <c r="N18" s="3">
        <v>117</v>
      </c>
      <c r="O18" s="3" t="s">
        <v>871</v>
      </c>
      <c r="P18" s="3">
        <v>132</v>
      </c>
      <c r="Q18" s="3">
        <v>99</v>
      </c>
      <c r="R18" s="3">
        <v>148</v>
      </c>
      <c r="S18" s="3" t="s">
        <v>871</v>
      </c>
      <c r="T18" s="3">
        <v>69</v>
      </c>
      <c r="U18" s="3">
        <v>137</v>
      </c>
      <c r="V18" s="3">
        <v>83</v>
      </c>
      <c r="W18" s="3">
        <v>111</v>
      </c>
      <c r="X18" s="3">
        <v>115</v>
      </c>
      <c r="Y18" s="3" t="s">
        <v>871</v>
      </c>
      <c r="Z18" s="3">
        <v>74</v>
      </c>
      <c r="AA18" s="3" t="s">
        <v>871</v>
      </c>
      <c r="AB18" s="3">
        <v>97</v>
      </c>
      <c r="AC18" s="3" t="s">
        <v>871</v>
      </c>
      <c r="AD18" s="3">
        <v>88</v>
      </c>
      <c r="AE18" s="3">
        <v>97</v>
      </c>
      <c r="AF18" s="3" t="s">
        <v>871</v>
      </c>
      <c r="AG18" s="3">
        <v>143</v>
      </c>
      <c r="AH18" s="3">
        <v>131</v>
      </c>
      <c r="AI18" s="3">
        <v>110</v>
      </c>
      <c r="AJ18" s="3">
        <v>142</v>
      </c>
      <c r="AK18" s="3">
        <v>68</v>
      </c>
      <c r="AL18" s="3">
        <v>113</v>
      </c>
      <c r="AM18" s="3">
        <v>125</v>
      </c>
      <c r="AN18" s="3" t="s">
        <v>871</v>
      </c>
      <c r="AO18" s="3">
        <v>57</v>
      </c>
      <c r="AP18" s="3" t="s">
        <v>871</v>
      </c>
      <c r="AQ18" s="3" t="s">
        <v>871</v>
      </c>
      <c r="AR18" s="3">
        <v>143</v>
      </c>
      <c r="AS18" s="3" t="s">
        <v>871</v>
      </c>
      <c r="AT18" s="3">
        <v>117</v>
      </c>
      <c r="AU18" s="3">
        <v>122</v>
      </c>
    </row>
    <row r="19" spans="1:47" x14ac:dyDescent="0.2">
      <c r="A19" s="23" t="s">
        <v>856</v>
      </c>
      <c r="B19" s="3">
        <v>97</v>
      </c>
      <c r="C19" s="3" t="s">
        <v>871</v>
      </c>
      <c r="D19" s="3">
        <v>94</v>
      </c>
      <c r="E19" s="3">
        <v>145</v>
      </c>
      <c r="F19" s="3">
        <v>105</v>
      </c>
      <c r="G19" s="3">
        <v>144</v>
      </c>
      <c r="H19" s="3">
        <v>106</v>
      </c>
      <c r="I19" s="3">
        <v>63</v>
      </c>
      <c r="J19" s="3" t="s">
        <v>871</v>
      </c>
      <c r="K19" s="3">
        <v>135</v>
      </c>
      <c r="L19" s="3">
        <v>69</v>
      </c>
      <c r="M19" s="3">
        <v>115</v>
      </c>
      <c r="N19" s="3" t="s">
        <v>871</v>
      </c>
      <c r="O19" s="3">
        <v>139</v>
      </c>
      <c r="P19" s="3">
        <v>83</v>
      </c>
      <c r="Q19" s="3">
        <v>147</v>
      </c>
      <c r="R19" s="3">
        <v>97</v>
      </c>
      <c r="S19" s="3">
        <v>80</v>
      </c>
      <c r="T19" s="3">
        <v>129</v>
      </c>
      <c r="U19" s="3">
        <v>125</v>
      </c>
      <c r="V19" s="3">
        <v>82</v>
      </c>
      <c r="W19" s="3">
        <v>112</v>
      </c>
      <c r="X19" s="3">
        <v>58</v>
      </c>
      <c r="Y19" s="3">
        <v>54</v>
      </c>
      <c r="Z19" s="3">
        <v>98</v>
      </c>
      <c r="AA19" s="3">
        <v>124</v>
      </c>
      <c r="AB19" s="3">
        <v>113</v>
      </c>
      <c r="AC19" s="3">
        <v>102</v>
      </c>
      <c r="AD19" s="3">
        <v>92</v>
      </c>
      <c r="AE19" s="3">
        <v>64</v>
      </c>
      <c r="AF19" s="3">
        <v>106</v>
      </c>
      <c r="AG19" s="3">
        <v>66</v>
      </c>
      <c r="AH19" s="3">
        <v>87</v>
      </c>
      <c r="AI19" s="3" t="s">
        <v>871</v>
      </c>
      <c r="AJ19" s="3">
        <v>117</v>
      </c>
      <c r="AK19" s="3">
        <v>82</v>
      </c>
      <c r="AL19" s="3">
        <v>147</v>
      </c>
      <c r="AM19" s="3">
        <v>143</v>
      </c>
      <c r="AN19" s="3" t="s">
        <v>871</v>
      </c>
      <c r="AO19" s="3">
        <v>55</v>
      </c>
      <c r="AP19" s="3">
        <v>104</v>
      </c>
      <c r="AQ19" s="3">
        <v>75</v>
      </c>
      <c r="AR19" s="3">
        <v>138</v>
      </c>
      <c r="AS19" s="3">
        <v>142</v>
      </c>
      <c r="AT19" s="3">
        <v>148</v>
      </c>
      <c r="AU19" s="3">
        <v>72</v>
      </c>
    </row>
    <row r="20" spans="1:47" x14ac:dyDescent="0.2">
      <c r="A20" s="23" t="s">
        <v>809</v>
      </c>
      <c r="B20" s="3">
        <v>120</v>
      </c>
      <c r="C20" s="3">
        <v>94</v>
      </c>
      <c r="D20" s="3" t="s">
        <v>871</v>
      </c>
      <c r="E20" s="3">
        <v>128</v>
      </c>
      <c r="F20" s="3" t="s">
        <v>871</v>
      </c>
      <c r="G20" s="3">
        <v>134</v>
      </c>
      <c r="H20" s="3">
        <v>92</v>
      </c>
      <c r="I20" s="3">
        <v>135</v>
      </c>
      <c r="J20" s="3">
        <v>131</v>
      </c>
      <c r="K20" s="3">
        <v>108</v>
      </c>
      <c r="L20" s="3">
        <v>63</v>
      </c>
      <c r="M20" s="3">
        <v>124</v>
      </c>
      <c r="N20" s="3">
        <v>103</v>
      </c>
      <c r="O20" s="3">
        <v>66</v>
      </c>
      <c r="P20" s="3">
        <v>72</v>
      </c>
      <c r="Q20" s="3">
        <v>91</v>
      </c>
      <c r="R20" s="3">
        <v>113</v>
      </c>
      <c r="S20" s="3" t="s">
        <v>871</v>
      </c>
      <c r="T20" s="3">
        <v>127</v>
      </c>
      <c r="U20" s="3">
        <v>102</v>
      </c>
      <c r="V20" s="3">
        <v>93</v>
      </c>
      <c r="W20" s="3">
        <v>52</v>
      </c>
      <c r="X20" s="3">
        <v>135</v>
      </c>
      <c r="Y20" s="3">
        <v>71</v>
      </c>
      <c r="Z20" s="3">
        <v>104</v>
      </c>
      <c r="AA20" s="3">
        <v>77</v>
      </c>
      <c r="AB20" s="3">
        <v>100</v>
      </c>
      <c r="AC20" s="3">
        <v>103</v>
      </c>
      <c r="AD20" s="3">
        <v>115</v>
      </c>
      <c r="AE20" s="3">
        <v>104</v>
      </c>
      <c r="AF20" s="3" t="s">
        <v>871</v>
      </c>
      <c r="AG20" s="3" t="s">
        <v>871</v>
      </c>
      <c r="AH20" s="3">
        <v>111</v>
      </c>
      <c r="AI20" s="3">
        <v>53</v>
      </c>
      <c r="AJ20" s="3">
        <v>142</v>
      </c>
      <c r="AK20" s="3">
        <v>114</v>
      </c>
      <c r="AL20" s="3">
        <v>52</v>
      </c>
      <c r="AM20" s="3">
        <v>65</v>
      </c>
      <c r="AN20" s="3">
        <v>91</v>
      </c>
      <c r="AO20" s="3">
        <v>80</v>
      </c>
      <c r="AP20" s="3">
        <v>111</v>
      </c>
      <c r="AQ20" s="3">
        <v>123</v>
      </c>
      <c r="AR20" s="3">
        <v>55</v>
      </c>
      <c r="AS20" s="3">
        <v>122</v>
      </c>
      <c r="AT20" s="3">
        <v>83</v>
      </c>
      <c r="AU20" s="3">
        <v>55</v>
      </c>
    </row>
    <row r="21" spans="1:47" x14ac:dyDescent="0.2">
      <c r="A21" s="23" t="s">
        <v>817</v>
      </c>
      <c r="B21" s="3">
        <v>93</v>
      </c>
      <c r="C21" s="3">
        <v>137</v>
      </c>
      <c r="D21" s="3" t="s">
        <v>871</v>
      </c>
      <c r="E21" s="3">
        <v>74</v>
      </c>
      <c r="F21" s="3">
        <v>60</v>
      </c>
      <c r="G21" s="3">
        <v>139</v>
      </c>
      <c r="H21" s="3">
        <v>52</v>
      </c>
      <c r="I21" s="3">
        <v>137</v>
      </c>
      <c r="J21" s="3">
        <v>69</v>
      </c>
      <c r="K21" s="3" t="s">
        <v>871</v>
      </c>
      <c r="L21" s="3">
        <v>69</v>
      </c>
      <c r="M21" s="3">
        <v>58</v>
      </c>
      <c r="N21" s="3">
        <v>118</v>
      </c>
      <c r="O21" s="3">
        <v>97</v>
      </c>
      <c r="P21" s="3">
        <v>119</v>
      </c>
      <c r="Q21" s="3">
        <v>140</v>
      </c>
      <c r="R21" s="3">
        <v>107</v>
      </c>
      <c r="S21" s="3">
        <v>51</v>
      </c>
      <c r="T21" s="3" t="s">
        <v>871</v>
      </c>
      <c r="U21" s="3">
        <v>76</v>
      </c>
      <c r="V21" s="3">
        <v>85</v>
      </c>
      <c r="W21" s="3">
        <v>65</v>
      </c>
      <c r="X21" s="3" t="s">
        <v>871</v>
      </c>
      <c r="Y21" s="3">
        <v>145</v>
      </c>
      <c r="Z21" s="3">
        <v>56</v>
      </c>
      <c r="AA21" s="3">
        <v>113</v>
      </c>
      <c r="AB21" s="3">
        <v>85</v>
      </c>
      <c r="AC21" s="3">
        <v>124</v>
      </c>
      <c r="AD21" s="3">
        <v>100</v>
      </c>
      <c r="AE21" s="3">
        <v>84</v>
      </c>
      <c r="AF21" s="3" t="s">
        <v>871</v>
      </c>
      <c r="AG21" s="3" t="s">
        <v>871</v>
      </c>
      <c r="AH21" s="3">
        <v>60</v>
      </c>
      <c r="AI21" s="3">
        <v>133</v>
      </c>
      <c r="AJ21" s="3">
        <v>101</v>
      </c>
      <c r="AK21" s="3">
        <v>125</v>
      </c>
      <c r="AL21" s="3">
        <v>89</v>
      </c>
      <c r="AM21" s="3">
        <v>66</v>
      </c>
      <c r="AN21" s="3">
        <v>64</v>
      </c>
      <c r="AO21" s="3">
        <v>55</v>
      </c>
      <c r="AP21" s="3">
        <v>88</v>
      </c>
      <c r="AQ21" s="3">
        <v>77</v>
      </c>
      <c r="AR21" s="3">
        <v>104</v>
      </c>
      <c r="AS21" s="3">
        <v>107</v>
      </c>
      <c r="AT21" s="3">
        <v>76</v>
      </c>
      <c r="AU21" s="3" t="s">
        <v>871</v>
      </c>
    </row>
    <row r="22" spans="1:47" x14ac:dyDescent="0.2">
      <c r="A22" s="23" t="s">
        <v>869</v>
      </c>
      <c r="B22" s="3">
        <v>93</v>
      </c>
      <c r="C22" s="3">
        <v>86</v>
      </c>
      <c r="D22" s="3">
        <v>143</v>
      </c>
      <c r="E22" s="3">
        <v>124</v>
      </c>
      <c r="F22" s="3">
        <v>66</v>
      </c>
      <c r="G22" s="3">
        <v>98</v>
      </c>
      <c r="H22" s="3">
        <v>53</v>
      </c>
      <c r="I22" s="3" t="s">
        <v>871</v>
      </c>
      <c r="J22" s="3">
        <v>147</v>
      </c>
      <c r="K22" s="3">
        <v>128</v>
      </c>
      <c r="L22" s="3" t="s">
        <v>871</v>
      </c>
      <c r="M22" s="3">
        <v>134</v>
      </c>
      <c r="N22" s="3">
        <v>87</v>
      </c>
      <c r="O22" s="3">
        <v>106</v>
      </c>
      <c r="P22" s="3">
        <v>52</v>
      </c>
      <c r="Q22" s="3">
        <v>74</v>
      </c>
      <c r="R22" s="3">
        <v>96</v>
      </c>
      <c r="S22" s="3" t="s">
        <v>871</v>
      </c>
      <c r="T22" s="3" t="s">
        <v>871</v>
      </c>
      <c r="U22" s="3">
        <v>70</v>
      </c>
      <c r="V22" s="3">
        <v>121</v>
      </c>
      <c r="W22" s="3">
        <v>132</v>
      </c>
      <c r="X22" s="3">
        <v>111</v>
      </c>
      <c r="Y22" s="3">
        <v>68</v>
      </c>
      <c r="Z22" s="3">
        <v>78</v>
      </c>
      <c r="AA22" s="3">
        <v>121</v>
      </c>
      <c r="AB22" s="3" t="s">
        <v>871</v>
      </c>
      <c r="AC22" s="3" t="s">
        <v>871</v>
      </c>
      <c r="AD22" s="3">
        <v>106</v>
      </c>
      <c r="AE22" s="3">
        <v>147</v>
      </c>
      <c r="AF22" s="3">
        <v>133</v>
      </c>
      <c r="AG22" s="3">
        <v>78</v>
      </c>
      <c r="AH22" s="3" t="s">
        <v>871</v>
      </c>
      <c r="AI22" s="3">
        <v>117</v>
      </c>
      <c r="AJ22" s="3">
        <v>79</v>
      </c>
      <c r="AK22" s="3">
        <v>116</v>
      </c>
      <c r="AL22" s="3">
        <v>149</v>
      </c>
      <c r="AM22" s="3">
        <v>70</v>
      </c>
      <c r="AN22" s="3" t="s">
        <v>871</v>
      </c>
      <c r="AO22" s="3">
        <v>113</v>
      </c>
      <c r="AP22" s="3">
        <v>88</v>
      </c>
      <c r="AQ22" s="3">
        <v>114</v>
      </c>
      <c r="AR22" s="3" t="s">
        <v>871</v>
      </c>
      <c r="AS22" s="3">
        <v>56</v>
      </c>
      <c r="AT22" s="3">
        <v>117</v>
      </c>
      <c r="AU22" s="3">
        <v>149</v>
      </c>
    </row>
    <row r="23" spans="1:47" x14ac:dyDescent="0.2">
      <c r="A23" s="23" t="s">
        <v>812</v>
      </c>
      <c r="B23" s="3"/>
      <c r="C23" s="3">
        <v>62</v>
      </c>
      <c r="D23" s="3">
        <v>62</v>
      </c>
      <c r="E23" s="3">
        <v>113</v>
      </c>
      <c r="F23" s="3">
        <v>106</v>
      </c>
      <c r="G23" s="3" t="s">
        <v>871</v>
      </c>
      <c r="H23" s="3">
        <v>138</v>
      </c>
      <c r="I23" s="3">
        <v>64</v>
      </c>
      <c r="J23" s="3" t="s">
        <v>871</v>
      </c>
      <c r="K23" s="3">
        <v>62</v>
      </c>
      <c r="L23" s="3">
        <v>148</v>
      </c>
      <c r="M23" s="3">
        <v>118</v>
      </c>
      <c r="N23" s="3">
        <v>70</v>
      </c>
      <c r="O23" s="3">
        <v>80</v>
      </c>
      <c r="P23" s="3">
        <v>64</v>
      </c>
      <c r="Q23" s="3">
        <v>74</v>
      </c>
      <c r="R23" s="3" t="s">
        <v>871</v>
      </c>
      <c r="S23" s="3">
        <v>99</v>
      </c>
      <c r="T23" s="3">
        <v>58</v>
      </c>
      <c r="U23" s="3">
        <v>124</v>
      </c>
      <c r="V23" s="3">
        <v>127</v>
      </c>
      <c r="W23" s="3">
        <v>79</v>
      </c>
      <c r="X23" s="3">
        <v>137</v>
      </c>
      <c r="Y23" s="3">
        <v>116</v>
      </c>
      <c r="Z23" s="3" t="s">
        <v>871</v>
      </c>
      <c r="AA23" s="3">
        <v>88</v>
      </c>
      <c r="AB23" s="3">
        <v>150</v>
      </c>
      <c r="AC23" s="3">
        <v>91</v>
      </c>
      <c r="AD23" s="3" t="s">
        <v>871</v>
      </c>
      <c r="AE23" s="3" t="s">
        <v>871</v>
      </c>
      <c r="AF23" s="3">
        <v>52</v>
      </c>
      <c r="AG23" s="3">
        <v>65</v>
      </c>
      <c r="AH23" s="3">
        <v>123</v>
      </c>
      <c r="AI23" s="3" t="s">
        <v>871</v>
      </c>
      <c r="AJ23" s="3">
        <v>147</v>
      </c>
      <c r="AK23" s="3">
        <v>98</v>
      </c>
      <c r="AL23" s="3">
        <v>125</v>
      </c>
      <c r="AM23" s="3">
        <v>118</v>
      </c>
      <c r="AN23" s="3" t="s">
        <v>871</v>
      </c>
      <c r="AO23" s="3">
        <v>133</v>
      </c>
      <c r="AP23" s="3">
        <v>57</v>
      </c>
      <c r="AQ23" s="3">
        <v>129</v>
      </c>
      <c r="AR23" s="3">
        <v>74</v>
      </c>
      <c r="AS23" s="3">
        <v>136</v>
      </c>
      <c r="AT23" s="3" t="s">
        <v>871</v>
      </c>
      <c r="AU23" s="3">
        <v>87</v>
      </c>
    </row>
    <row r="24" spans="1:47" x14ac:dyDescent="0.2">
      <c r="A24" s="23" t="s">
        <v>818</v>
      </c>
      <c r="B24" s="3"/>
      <c r="C24" s="3">
        <v>55</v>
      </c>
      <c r="D24" s="3">
        <v>105</v>
      </c>
      <c r="E24" s="3" t="s">
        <v>871</v>
      </c>
      <c r="F24" s="3">
        <v>100</v>
      </c>
      <c r="G24" s="3">
        <v>137</v>
      </c>
      <c r="H24" s="3">
        <v>59</v>
      </c>
      <c r="I24" s="3">
        <v>104</v>
      </c>
      <c r="J24" s="3">
        <v>59</v>
      </c>
      <c r="K24" s="3">
        <v>88</v>
      </c>
      <c r="L24" s="3">
        <v>99</v>
      </c>
      <c r="M24" s="3">
        <v>63</v>
      </c>
      <c r="N24" s="3">
        <v>103</v>
      </c>
      <c r="O24" s="3">
        <v>136</v>
      </c>
      <c r="P24" s="3">
        <v>79</v>
      </c>
      <c r="Q24" s="3">
        <v>136</v>
      </c>
      <c r="R24" s="3">
        <v>142</v>
      </c>
      <c r="S24" s="3">
        <v>130</v>
      </c>
      <c r="T24" s="3" t="s">
        <v>871</v>
      </c>
      <c r="U24" s="3">
        <v>81</v>
      </c>
      <c r="V24" s="3">
        <v>134</v>
      </c>
      <c r="W24" s="3">
        <v>97</v>
      </c>
      <c r="X24" s="3">
        <v>65</v>
      </c>
      <c r="Y24" s="3">
        <v>129</v>
      </c>
      <c r="Z24" s="3" t="s">
        <v>871</v>
      </c>
      <c r="AA24" s="3">
        <v>103</v>
      </c>
      <c r="AB24" s="3">
        <v>59</v>
      </c>
      <c r="AC24" s="3">
        <v>110</v>
      </c>
      <c r="AD24" s="3">
        <v>115</v>
      </c>
      <c r="AE24" s="3">
        <v>144</v>
      </c>
      <c r="AF24" s="3">
        <v>127</v>
      </c>
      <c r="AG24" s="3">
        <v>57</v>
      </c>
      <c r="AH24" s="3">
        <v>145</v>
      </c>
      <c r="AI24" s="3">
        <v>53</v>
      </c>
      <c r="AJ24" s="3">
        <v>77</v>
      </c>
      <c r="AK24" s="3">
        <v>53</v>
      </c>
      <c r="AL24" s="3">
        <v>114</v>
      </c>
      <c r="AM24" s="3">
        <v>73</v>
      </c>
      <c r="AN24" s="3">
        <v>141</v>
      </c>
      <c r="AO24" s="3">
        <v>57</v>
      </c>
      <c r="AP24" s="3">
        <v>110</v>
      </c>
      <c r="AQ24" s="3">
        <v>143</v>
      </c>
      <c r="AR24" s="3">
        <v>64</v>
      </c>
      <c r="AS24" s="3">
        <v>135</v>
      </c>
      <c r="AT24" s="3">
        <v>96</v>
      </c>
      <c r="AU24" s="3" t="s">
        <v>871</v>
      </c>
    </row>
    <row r="25" spans="1:47" x14ac:dyDescent="0.2">
      <c r="A25" s="23" t="s">
        <v>862</v>
      </c>
      <c r="B25" s="3"/>
      <c r="C25" s="3"/>
      <c r="D25" s="3">
        <v>119</v>
      </c>
      <c r="E25" s="3">
        <v>113</v>
      </c>
      <c r="F25" s="3">
        <v>147</v>
      </c>
      <c r="G25" s="3">
        <v>81</v>
      </c>
      <c r="H25" s="3">
        <v>94</v>
      </c>
      <c r="I25" s="3" t="s">
        <v>871</v>
      </c>
      <c r="J25" s="3">
        <v>80</v>
      </c>
      <c r="K25" s="3">
        <v>130</v>
      </c>
      <c r="L25" s="3">
        <v>75</v>
      </c>
      <c r="M25" s="3">
        <v>107</v>
      </c>
      <c r="N25" s="3">
        <v>131</v>
      </c>
      <c r="O25" s="3">
        <v>125</v>
      </c>
      <c r="P25" s="3">
        <v>82</v>
      </c>
      <c r="Q25" s="3">
        <v>97</v>
      </c>
      <c r="R25" s="3">
        <v>103</v>
      </c>
      <c r="S25" s="3">
        <v>130</v>
      </c>
      <c r="T25" s="3">
        <v>134</v>
      </c>
      <c r="U25" s="3">
        <v>66</v>
      </c>
      <c r="V25" s="3">
        <v>121</v>
      </c>
      <c r="W25" s="3" t="s">
        <v>871</v>
      </c>
      <c r="X25" s="3">
        <v>63</v>
      </c>
      <c r="Y25" s="3">
        <v>50</v>
      </c>
      <c r="Z25" s="3">
        <v>124</v>
      </c>
      <c r="AA25" s="3">
        <v>115</v>
      </c>
      <c r="AB25" s="3" t="s">
        <v>871</v>
      </c>
      <c r="AC25" s="3" t="s">
        <v>871</v>
      </c>
      <c r="AD25" s="3">
        <v>143</v>
      </c>
      <c r="AE25" s="3">
        <v>149</v>
      </c>
      <c r="AF25" s="3">
        <v>99</v>
      </c>
      <c r="AG25" s="3">
        <v>110</v>
      </c>
      <c r="AH25" s="3">
        <v>87</v>
      </c>
      <c r="AI25" s="3">
        <v>88</v>
      </c>
      <c r="AJ25" s="3">
        <v>114</v>
      </c>
      <c r="AK25" s="3">
        <v>65</v>
      </c>
      <c r="AL25" s="3" t="s">
        <v>871</v>
      </c>
      <c r="AM25" s="3">
        <v>67</v>
      </c>
      <c r="AN25" s="3">
        <v>112</v>
      </c>
      <c r="AO25" s="3">
        <v>101</v>
      </c>
      <c r="AP25" s="3">
        <v>107</v>
      </c>
      <c r="AQ25" s="3">
        <v>127</v>
      </c>
      <c r="AR25" s="3">
        <v>63</v>
      </c>
      <c r="AS25" s="3">
        <v>118</v>
      </c>
      <c r="AT25" s="3">
        <v>79</v>
      </c>
      <c r="AU25" s="3">
        <v>150</v>
      </c>
    </row>
    <row r="26" spans="1:47" x14ac:dyDescent="0.2">
      <c r="A26" s="23" t="s">
        <v>851</v>
      </c>
      <c r="B26" s="3"/>
      <c r="C26" s="3"/>
      <c r="D26" s="3">
        <v>66</v>
      </c>
      <c r="E26" s="3">
        <v>51</v>
      </c>
      <c r="F26" s="3">
        <v>57</v>
      </c>
      <c r="G26" s="3">
        <v>104</v>
      </c>
      <c r="H26" s="3">
        <v>61</v>
      </c>
      <c r="I26" s="3">
        <v>134</v>
      </c>
      <c r="J26" s="3">
        <v>73</v>
      </c>
      <c r="K26" s="3">
        <v>126</v>
      </c>
      <c r="L26" s="3" t="s">
        <v>871</v>
      </c>
      <c r="M26" s="3">
        <v>79</v>
      </c>
      <c r="N26" s="3">
        <v>70</v>
      </c>
      <c r="O26" s="3">
        <v>142</v>
      </c>
      <c r="P26" s="3">
        <v>95</v>
      </c>
      <c r="Q26" s="3">
        <v>81</v>
      </c>
      <c r="R26" s="3">
        <v>51</v>
      </c>
      <c r="S26" s="3">
        <v>89</v>
      </c>
      <c r="T26" s="3">
        <v>90</v>
      </c>
      <c r="U26" s="3">
        <v>52</v>
      </c>
      <c r="V26" s="3">
        <v>80</v>
      </c>
      <c r="W26" s="3">
        <v>75</v>
      </c>
      <c r="X26" s="3">
        <v>113</v>
      </c>
      <c r="Y26" s="3">
        <v>100</v>
      </c>
      <c r="Z26" s="3">
        <v>119</v>
      </c>
      <c r="AA26" s="3">
        <v>97</v>
      </c>
      <c r="AB26" s="3">
        <v>139</v>
      </c>
      <c r="AC26" s="3">
        <v>98</v>
      </c>
      <c r="AD26" s="3">
        <v>72</v>
      </c>
      <c r="AE26" s="3">
        <v>134</v>
      </c>
      <c r="AF26" s="3">
        <v>104</v>
      </c>
      <c r="AG26" s="3">
        <v>58</v>
      </c>
      <c r="AH26" s="3">
        <v>122</v>
      </c>
      <c r="AI26" s="3">
        <v>115</v>
      </c>
      <c r="AJ26" s="3">
        <v>100</v>
      </c>
      <c r="AK26" s="3" t="s">
        <v>871</v>
      </c>
      <c r="AL26" s="3">
        <v>58</v>
      </c>
      <c r="AM26" s="3">
        <v>55</v>
      </c>
      <c r="AN26" s="3">
        <v>115</v>
      </c>
      <c r="AO26" s="3">
        <v>150</v>
      </c>
      <c r="AP26" s="3">
        <v>83</v>
      </c>
      <c r="AQ26" s="3">
        <v>66</v>
      </c>
      <c r="AR26" s="3">
        <v>146</v>
      </c>
      <c r="AS26" s="3">
        <v>129</v>
      </c>
      <c r="AT26" s="3">
        <v>73</v>
      </c>
      <c r="AU26" s="3" t="s">
        <v>871</v>
      </c>
    </row>
    <row r="27" spans="1:47" x14ac:dyDescent="0.2">
      <c r="A27" s="23" t="s">
        <v>821</v>
      </c>
      <c r="B27" s="3"/>
      <c r="C27" s="3"/>
      <c r="D27" s="3">
        <v>132</v>
      </c>
      <c r="E27" s="3">
        <v>85</v>
      </c>
      <c r="F27" s="3">
        <v>86</v>
      </c>
      <c r="G27" s="3">
        <v>104</v>
      </c>
      <c r="H27" s="3">
        <v>133</v>
      </c>
      <c r="I27" s="3">
        <v>114</v>
      </c>
      <c r="J27" s="3">
        <v>101</v>
      </c>
      <c r="K27" s="3" t="s">
        <v>871</v>
      </c>
      <c r="L27" s="3">
        <v>145</v>
      </c>
      <c r="M27" s="3">
        <v>149</v>
      </c>
      <c r="N27" s="3" t="s">
        <v>871</v>
      </c>
      <c r="O27" s="3">
        <v>123</v>
      </c>
      <c r="P27" s="3">
        <v>70</v>
      </c>
      <c r="Q27" s="3">
        <v>58</v>
      </c>
      <c r="R27" s="3">
        <v>60</v>
      </c>
      <c r="S27" s="3">
        <v>117</v>
      </c>
      <c r="T27" s="3">
        <v>125</v>
      </c>
      <c r="U27" s="3">
        <v>108</v>
      </c>
      <c r="V27" s="3">
        <v>89</v>
      </c>
      <c r="W27" s="3">
        <v>118</v>
      </c>
      <c r="X27" s="3">
        <v>88</v>
      </c>
      <c r="Y27" s="3">
        <v>140</v>
      </c>
      <c r="Z27" s="3" t="s">
        <v>871</v>
      </c>
      <c r="AA27" s="3">
        <v>75</v>
      </c>
      <c r="AB27" s="3">
        <v>88</v>
      </c>
      <c r="AC27" s="3">
        <v>81</v>
      </c>
      <c r="AD27" s="3">
        <v>72</v>
      </c>
      <c r="AE27" s="3">
        <v>148</v>
      </c>
      <c r="AF27" s="3" t="s">
        <v>871</v>
      </c>
      <c r="AG27" s="3">
        <v>135</v>
      </c>
      <c r="AH27" s="3" t="s">
        <v>871</v>
      </c>
      <c r="AI27" s="3">
        <v>83</v>
      </c>
      <c r="AJ27" s="3">
        <v>131</v>
      </c>
      <c r="AK27" s="3">
        <v>103</v>
      </c>
      <c r="AL27" s="3">
        <v>148</v>
      </c>
      <c r="AM27" s="3">
        <v>128</v>
      </c>
      <c r="AN27" s="3">
        <v>139</v>
      </c>
      <c r="AO27" s="3">
        <v>79</v>
      </c>
      <c r="AP27" s="3">
        <v>141</v>
      </c>
      <c r="AQ27" s="3">
        <v>91</v>
      </c>
      <c r="AR27" s="3">
        <v>120</v>
      </c>
      <c r="AS27" s="3">
        <v>55</v>
      </c>
      <c r="AT27" s="3">
        <v>65</v>
      </c>
      <c r="AU27" s="3">
        <v>124</v>
      </c>
    </row>
    <row r="28" spans="1:47" x14ac:dyDescent="0.2">
      <c r="A28" s="23" t="s">
        <v>855</v>
      </c>
      <c r="B28" s="3"/>
      <c r="C28" s="3"/>
      <c r="D28" s="3"/>
      <c r="E28" s="3">
        <v>78</v>
      </c>
      <c r="F28" s="3" t="s">
        <v>871</v>
      </c>
      <c r="G28" s="3">
        <v>104</v>
      </c>
      <c r="H28" s="3">
        <v>50</v>
      </c>
      <c r="I28" s="3">
        <v>122</v>
      </c>
      <c r="J28" s="3">
        <v>109</v>
      </c>
      <c r="K28" s="3">
        <v>50</v>
      </c>
      <c r="L28" s="3">
        <v>93</v>
      </c>
      <c r="M28" s="3">
        <v>97</v>
      </c>
      <c r="N28" s="3">
        <v>121</v>
      </c>
      <c r="O28" s="3">
        <v>51</v>
      </c>
      <c r="P28" s="3">
        <v>135</v>
      </c>
      <c r="Q28" s="3" t="s">
        <v>871</v>
      </c>
      <c r="R28" s="3">
        <v>137</v>
      </c>
      <c r="S28" s="3" t="s">
        <v>871</v>
      </c>
      <c r="T28" s="3">
        <v>129</v>
      </c>
      <c r="U28" s="3">
        <v>129</v>
      </c>
      <c r="V28" s="3" t="s">
        <v>871</v>
      </c>
      <c r="W28" s="3">
        <v>131</v>
      </c>
      <c r="X28" s="3">
        <v>52</v>
      </c>
      <c r="Y28" s="3">
        <v>110</v>
      </c>
      <c r="Z28" s="3">
        <v>92</v>
      </c>
      <c r="AA28" s="3" t="s">
        <v>871</v>
      </c>
      <c r="AB28" s="3" t="s">
        <v>871</v>
      </c>
      <c r="AC28" s="3">
        <v>92</v>
      </c>
      <c r="AD28" s="3" t="s">
        <v>871</v>
      </c>
      <c r="AE28" s="3">
        <v>91</v>
      </c>
      <c r="AF28" s="3">
        <v>136</v>
      </c>
      <c r="AG28" s="3">
        <v>105</v>
      </c>
      <c r="AH28" s="3" t="s">
        <v>871</v>
      </c>
      <c r="AI28" s="3">
        <v>139</v>
      </c>
      <c r="AJ28" s="3">
        <v>147</v>
      </c>
      <c r="AK28" s="3">
        <v>126</v>
      </c>
      <c r="AL28" s="3">
        <v>87</v>
      </c>
      <c r="AM28" s="3">
        <v>128</v>
      </c>
      <c r="AN28" s="3">
        <v>99</v>
      </c>
      <c r="AO28" s="3" t="s">
        <v>871</v>
      </c>
      <c r="AP28" s="3">
        <v>90</v>
      </c>
      <c r="AQ28" s="3" t="s">
        <v>871</v>
      </c>
      <c r="AR28" s="3">
        <v>74</v>
      </c>
      <c r="AS28" s="3">
        <v>52</v>
      </c>
      <c r="AT28" s="3">
        <v>95</v>
      </c>
      <c r="AU28" s="3">
        <v>108</v>
      </c>
    </row>
    <row r="29" spans="1:47" x14ac:dyDescent="0.2">
      <c r="A29" s="23" t="s">
        <v>866</v>
      </c>
      <c r="B29" s="3"/>
      <c r="C29" s="3"/>
      <c r="D29" s="3"/>
      <c r="E29" s="3"/>
      <c r="F29" s="3"/>
      <c r="G29" s="3"/>
      <c r="H29" s="3">
        <v>139</v>
      </c>
      <c r="I29" s="3">
        <v>126</v>
      </c>
      <c r="J29" s="3">
        <v>92</v>
      </c>
      <c r="K29" s="3">
        <v>62</v>
      </c>
      <c r="L29" s="3">
        <v>55</v>
      </c>
      <c r="M29" s="3">
        <v>63</v>
      </c>
      <c r="N29" s="3">
        <v>92</v>
      </c>
      <c r="O29" s="3">
        <v>127</v>
      </c>
      <c r="P29" s="3">
        <v>144</v>
      </c>
      <c r="Q29" s="3">
        <v>99</v>
      </c>
      <c r="R29" s="3">
        <v>65</v>
      </c>
      <c r="S29" s="3">
        <v>134</v>
      </c>
      <c r="T29" s="3">
        <v>101</v>
      </c>
      <c r="U29" s="3" t="s">
        <v>871</v>
      </c>
      <c r="V29" s="3">
        <v>142</v>
      </c>
      <c r="W29" s="3">
        <v>101</v>
      </c>
      <c r="X29" s="3">
        <v>72</v>
      </c>
      <c r="Y29" s="3">
        <v>59</v>
      </c>
      <c r="Z29" s="3">
        <v>126</v>
      </c>
      <c r="AA29" s="3" t="s">
        <v>871</v>
      </c>
      <c r="AB29" s="3" t="s">
        <v>871</v>
      </c>
      <c r="AC29" s="3">
        <v>100</v>
      </c>
      <c r="AD29" s="3">
        <v>66</v>
      </c>
      <c r="AE29" s="3">
        <v>65</v>
      </c>
      <c r="AF29" s="3">
        <v>63</v>
      </c>
      <c r="AG29" s="3">
        <v>51</v>
      </c>
      <c r="AH29" s="3" t="s">
        <v>871</v>
      </c>
      <c r="AI29" s="3">
        <v>121</v>
      </c>
      <c r="AJ29" s="3">
        <v>54</v>
      </c>
      <c r="AK29" s="3">
        <v>85</v>
      </c>
      <c r="AL29" s="3">
        <v>105</v>
      </c>
      <c r="AM29" s="3">
        <v>119</v>
      </c>
      <c r="AN29" s="3">
        <v>129</v>
      </c>
      <c r="AO29" s="3">
        <v>85</v>
      </c>
      <c r="AP29" s="3" t="s">
        <v>871</v>
      </c>
      <c r="AQ29" s="3">
        <v>86</v>
      </c>
      <c r="AR29" s="3">
        <v>133</v>
      </c>
      <c r="AS29" s="3" t="s">
        <v>871</v>
      </c>
      <c r="AT29" s="3">
        <v>137</v>
      </c>
      <c r="AU29" s="3" t="s">
        <v>871</v>
      </c>
    </row>
    <row r="30" spans="1:47" x14ac:dyDescent="0.2">
      <c r="A30" s="23" t="s">
        <v>804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 t="s">
        <v>871</v>
      </c>
      <c r="M30" s="3">
        <v>110</v>
      </c>
      <c r="N30" s="3">
        <v>148</v>
      </c>
      <c r="O30" s="3">
        <v>61</v>
      </c>
      <c r="P30" s="3">
        <v>52</v>
      </c>
      <c r="Q30" s="3">
        <v>141</v>
      </c>
      <c r="R30" s="3">
        <v>96</v>
      </c>
      <c r="S30" s="3" t="s">
        <v>871</v>
      </c>
      <c r="T30" s="3">
        <v>68</v>
      </c>
      <c r="U30" s="3">
        <v>53</v>
      </c>
      <c r="V30" s="3" t="s">
        <v>871</v>
      </c>
      <c r="W30" s="3" t="s">
        <v>871</v>
      </c>
      <c r="X30" s="3">
        <v>112</v>
      </c>
      <c r="Y30" s="3">
        <v>90</v>
      </c>
      <c r="Z30" s="3">
        <v>58</v>
      </c>
      <c r="AA30" s="3">
        <v>97</v>
      </c>
      <c r="AB30" s="3">
        <v>147</v>
      </c>
      <c r="AC30" s="3">
        <v>119</v>
      </c>
      <c r="AD30" s="3">
        <v>136</v>
      </c>
      <c r="AE30" s="3">
        <v>65</v>
      </c>
      <c r="AF30" s="3">
        <v>59</v>
      </c>
      <c r="AG30" s="3">
        <v>127</v>
      </c>
      <c r="AH30" s="3">
        <v>84</v>
      </c>
      <c r="AI30" s="3">
        <v>69</v>
      </c>
      <c r="AJ30" s="3" t="s">
        <v>871</v>
      </c>
      <c r="AK30" s="3">
        <v>138</v>
      </c>
      <c r="AL30" s="3">
        <v>133</v>
      </c>
      <c r="AM30" s="3">
        <v>109</v>
      </c>
      <c r="AN30" s="3">
        <v>110</v>
      </c>
      <c r="AO30" s="3">
        <v>91</v>
      </c>
      <c r="AP30" s="3">
        <v>118</v>
      </c>
      <c r="AQ30" s="3">
        <v>89</v>
      </c>
      <c r="AR30" s="3">
        <v>82</v>
      </c>
      <c r="AS30" s="3">
        <v>83</v>
      </c>
      <c r="AT30" s="3">
        <v>128</v>
      </c>
      <c r="AU30" s="3" t="s">
        <v>871</v>
      </c>
    </row>
    <row r="31" spans="1:47" x14ac:dyDescent="0.2">
      <c r="A31" s="23" t="s">
        <v>819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>
        <v>71</v>
      </c>
      <c r="M31" s="3">
        <v>135</v>
      </c>
      <c r="N31" s="3">
        <v>135</v>
      </c>
      <c r="O31" s="3">
        <v>123</v>
      </c>
      <c r="P31" s="3">
        <v>110</v>
      </c>
      <c r="Q31" s="3">
        <v>55</v>
      </c>
      <c r="R31" s="3">
        <v>74</v>
      </c>
      <c r="S31" s="3">
        <v>141</v>
      </c>
      <c r="T31" s="3">
        <v>94</v>
      </c>
      <c r="U31" s="3">
        <v>62</v>
      </c>
      <c r="V31" s="3">
        <v>107</v>
      </c>
      <c r="W31" s="3">
        <v>113</v>
      </c>
      <c r="X31" s="3">
        <v>78</v>
      </c>
      <c r="Y31" s="3">
        <v>147</v>
      </c>
      <c r="Z31" s="3">
        <v>59</v>
      </c>
      <c r="AA31" s="3">
        <v>144</v>
      </c>
      <c r="AB31" s="3">
        <v>124</v>
      </c>
      <c r="AC31" s="3">
        <v>51</v>
      </c>
      <c r="AD31" s="3" t="s">
        <v>871</v>
      </c>
      <c r="AE31" s="3">
        <v>113</v>
      </c>
      <c r="AF31" s="3">
        <v>89</v>
      </c>
      <c r="AG31" s="3" t="s">
        <v>871</v>
      </c>
      <c r="AH31" s="3">
        <v>117</v>
      </c>
      <c r="AI31" s="3">
        <v>100</v>
      </c>
      <c r="AJ31" s="3">
        <v>148</v>
      </c>
      <c r="AK31" s="3">
        <v>70</v>
      </c>
      <c r="AL31" s="3">
        <v>92</v>
      </c>
      <c r="AM31" s="3" t="s">
        <v>871</v>
      </c>
      <c r="AN31" s="3" t="s">
        <v>871</v>
      </c>
      <c r="AO31" s="3" t="s">
        <v>871</v>
      </c>
      <c r="AP31" s="3">
        <v>138</v>
      </c>
      <c r="AQ31" s="3">
        <v>119</v>
      </c>
      <c r="AR31" s="3" t="s">
        <v>871</v>
      </c>
      <c r="AS31" s="3">
        <v>52</v>
      </c>
      <c r="AT31" s="3">
        <v>121</v>
      </c>
      <c r="AU31" s="3">
        <v>137</v>
      </c>
    </row>
    <row r="32" spans="1:47" x14ac:dyDescent="0.2">
      <c r="A32" s="23" t="s">
        <v>850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>
        <v>67</v>
      </c>
      <c r="M32" s="3">
        <v>70</v>
      </c>
      <c r="N32" s="3">
        <v>113</v>
      </c>
      <c r="O32" s="3">
        <v>80</v>
      </c>
      <c r="P32" s="3">
        <v>96</v>
      </c>
      <c r="Q32" s="3">
        <v>102</v>
      </c>
      <c r="R32" s="3">
        <v>81</v>
      </c>
      <c r="S32" s="3">
        <v>81</v>
      </c>
      <c r="T32" s="3" t="s">
        <v>871</v>
      </c>
      <c r="U32" s="3">
        <v>82</v>
      </c>
      <c r="V32" s="3">
        <v>60</v>
      </c>
      <c r="W32" s="3">
        <v>108</v>
      </c>
      <c r="X32" s="3">
        <v>146</v>
      </c>
      <c r="Y32" s="3">
        <v>76</v>
      </c>
      <c r="Z32" s="3">
        <v>75</v>
      </c>
      <c r="AA32" s="3" t="s">
        <v>871</v>
      </c>
      <c r="AB32" s="3">
        <v>55</v>
      </c>
      <c r="AC32" s="3">
        <v>141</v>
      </c>
      <c r="AD32" s="3">
        <v>82</v>
      </c>
      <c r="AE32" s="3">
        <v>131</v>
      </c>
      <c r="AF32" s="3">
        <v>126</v>
      </c>
      <c r="AG32" s="3" t="s">
        <v>871</v>
      </c>
      <c r="AH32" s="3">
        <v>72</v>
      </c>
      <c r="AI32" s="3">
        <v>53</v>
      </c>
      <c r="AJ32" s="3">
        <v>76</v>
      </c>
      <c r="AK32" s="3">
        <v>92</v>
      </c>
      <c r="AL32" s="3">
        <v>90</v>
      </c>
      <c r="AM32" s="3">
        <v>73</v>
      </c>
      <c r="AN32" s="3">
        <v>123</v>
      </c>
      <c r="AO32" s="3">
        <v>128</v>
      </c>
      <c r="AP32" s="3">
        <v>125</v>
      </c>
      <c r="AQ32" s="3">
        <v>61</v>
      </c>
      <c r="AR32" s="3">
        <v>136</v>
      </c>
      <c r="AS32" s="3">
        <v>141</v>
      </c>
      <c r="AT32" s="3">
        <v>63</v>
      </c>
      <c r="AU32" s="3">
        <v>107</v>
      </c>
    </row>
    <row r="33" spans="1:47" x14ac:dyDescent="0.2">
      <c r="A33" s="23" t="s">
        <v>836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 t="s">
        <v>871</v>
      </c>
      <c r="N33" s="3">
        <v>60</v>
      </c>
      <c r="O33" s="3">
        <v>140</v>
      </c>
      <c r="P33" s="3">
        <v>124</v>
      </c>
      <c r="Q33" s="3">
        <v>144</v>
      </c>
      <c r="R33" s="3">
        <v>76</v>
      </c>
      <c r="S33" s="3">
        <v>104</v>
      </c>
      <c r="T33" s="3">
        <v>117</v>
      </c>
      <c r="U33" s="3">
        <v>81</v>
      </c>
      <c r="V33" s="3">
        <v>50</v>
      </c>
      <c r="W33" s="3">
        <v>126</v>
      </c>
      <c r="X33" s="3">
        <v>61</v>
      </c>
      <c r="Y33" s="3">
        <v>74</v>
      </c>
      <c r="Z33" s="3" t="s">
        <v>871</v>
      </c>
      <c r="AA33" s="3">
        <v>60</v>
      </c>
      <c r="AB33" s="3">
        <v>135</v>
      </c>
      <c r="AC33" s="3">
        <v>99</v>
      </c>
      <c r="AD33" s="3">
        <v>137</v>
      </c>
      <c r="AE33" s="3">
        <v>60</v>
      </c>
      <c r="AF33" s="3">
        <v>110</v>
      </c>
      <c r="AG33" s="3">
        <v>90</v>
      </c>
      <c r="AH33" s="3" t="s">
        <v>871</v>
      </c>
      <c r="AI33" s="3">
        <v>101</v>
      </c>
      <c r="AJ33" s="3">
        <v>129</v>
      </c>
      <c r="AK33" s="3" t="s">
        <v>871</v>
      </c>
      <c r="AL33" s="3">
        <v>138</v>
      </c>
      <c r="AM33" s="3" t="s">
        <v>871</v>
      </c>
      <c r="AN33" s="3">
        <v>114</v>
      </c>
      <c r="AO33" s="3" t="s">
        <v>871</v>
      </c>
      <c r="AP33" s="3">
        <v>117</v>
      </c>
      <c r="AQ33" s="3">
        <v>74</v>
      </c>
      <c r="AR33" s="3">
        <v>68</v>
      </c>
      <c r="AS33" s="3">
        <v>97</v>
      </c>
      <c r="AT33" s="3">
        <v>66</v>
      </c>
      <c r="AU33" s="3">
        <v>78</v>
      </c>
    </row>
    <row r="34" spans="1:47" x14ac:dyDescent="0.2">
      <c r="A34" s="23" t="s">
        <v>826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>
        <v>131</v>
      </c>
      <c r="O34" s="3">
        <v>106</v>
      </c>
      <c r="P34" s="3" t="s">
        <v>871</v>
      </c>
      <c r="Q34" s="3">
        <v>113</v>
      </c>
      <c r="R34" s="3">
        <v>139</v>
      </c>
      <c r="S34" s="3">
        <v>101</v>
      </c>
      <c r="T34" s="3">
        <v>54</v>
      </c>
      <c r="U34" s="3" t="s">
        <v>871</v>
      </c>
      <c r="V34" s="3">
        <v>148</v>
      </c>
      <c r="W34" s="3">
        <v>64</v>
      </c>
      <c r="X34" s="3">
        <v>57</v>
      </c>
      <c r="Y34" s="3">
        <v>72</v>
      </c>
      <c r="Z34" s="3">
        <v>69</v>
      </c>
      <c r="AA34" s="3">
        <v>96</v>
      </c>
      <c r="AB34" s="3">
        <v>143</v>
      </c>
      <c r="AC34" s="3">
        <v>136</v>
      </c>
      <c r="AD34" s="3">
        <v>123</v>
      </c>
      <c r="AE34" s="3" t="s">
        <v>871</v>
      </c>
      <c r="AF34" s="3">
        <v>69</v>
      </c>
      <c r="AG34" s="3">
        <v>56</v>
      </c>
      <c r="AH34" s="3">
        <v>59</v>
      </c>
      <c r="AI34" s="3">
        <v>76</v>
      </c>
      <c r="AJ34" s="3">
        <v>119</v>
      </c>
      <c r="AK34" s="3">
        <v>128</v>
      </c>
      <c r="AL34" s="3">
        <v>74</v>
      </c>
      <c r="AM34" s="3" t="s">
        <v>871</v>
      </c>
      <c r="AN34" s="3">
        <v>121</v>
      </c>
      <c r="AO34" s="3">
        <v>113</v>
      </c>
      <c r="AP34" s="3">
        <v>67</v>
      </c>
      <c r="AQ34" s="3">
        <v>74</v>
      </c>
      <c r="AR34" s="3">
        <v>122</v>
      </c>
      <c r="AS34" s="3">
        <v>62</v>
      </c>
      <c r="AT34" s="3">
        <v>83</v>
      </c>
      <c r="AU34" s="3" t="s">
        <v>871</v>
      </c>
    </row>
    <row r="35" spans="1:47" x14ac:dyDescent="0.2">
      <c r="A35" s="23" t="s">
        <v>833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>
        <v>58</v>
      </c>
      <c r="R35" s="3">
        <v>147</v>
      </c>
      <c r="S35" s="3">
        <v>66</v>
      </c>
      <c r="T35" s="3">
        <v>89</v>
      </c>
      <c r="U35" s="3" t="s">
        <v>871</v>
      </c>
      <c r="V35" s="3">
        <v>55</v>
      </c>
      <c r="W35" s="3" t="s">
        <v>871</v>
      </c>
      <c r="X35" s="3">
        <v>126</v>
      </c>
      <c r="Y35" s="3" t="s">
        <v>871</v>
      </c>
      <c r="Z35" s="3">
        <v>97</v>
      </c>
      <c r="AA35" s="3">
        <v>128</v>
      </c>
      <c r="AB35" s="3">
        <v>101</v>
      </c>
      <c r="AC35" s="3">
        <v>54</v>
      </c>
      <c r="AD35" s="3">
        <v>142</v>
      </c>
      <c r="AE35" s="3">
        <v>92</v>
      </c>
      <c r="AF35" s="3">
        <v>60</v>
      </c>
      <c r="AG35" s="3">
        <v>117</v>
      </c>
      <c r="AH35" s="3">
        <v>81</v>
      </c>
      <c r="AI35" s="3">
        <v>55</v>
      </c>
      <c r="AJ35" s="3">
        <v>126</v>
      </c>
      <c r="AK35" s="3">
        <v>88</v>
      </c>
      <c r="AL35" s="3">
        <v>77</v>
      </c>
      <c r="AM35" s="3">
        <v>67</v>
      </c>
      <c r="AN35" s="3">
        <v>145</v>
      </c>
      <c r="AO35" s="3">
        <v>80</v>
      </c>
      <c r="AP35" s="3" t="s">
        <v>871</v>
      </c>
      <c r="AQ35" s="3">
        <v>79</v>
      </c>
      <c r="AR35" s="3">
        <v>131</v>
      </c>
      <c r="AS35" s="3">
        <v>87</v>
      </c>
      <c r="AT35" s="3">
        <v>112</v>
      </c>
      <c r="AU35" s="3">
        <v>75</v>
      </c>
    </row>
    <row r="36" spans="1:47" x14ac:dyDescent="0.2">
      <c r="A36" s="23" t="s">
        <v>820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 t="s">
        <v>871</v>
      </c>
      <c r="R36" s="3">
        <v>95</v>
      </c>
      <c r="S36" s="3">
        <v>95</v>
      </c>
      <c r="T36" s="3">
        <v>125</v>
      </c>
      <c r="U36" s="3">
        <v>103</v>
      </c>
      <c r="V36" s="3" t="s">
        <v>871</v>
      </c>
      <c r="W36" s="3">
        <v>100</v>
      </c>
      <c r="X36" s="3">
        <v>80</v>
      </c>
      <c r="Y36" s="3">
        <v>135</v>
      </c>
      <c r="Z36" s="3">
        <v>92</v>
      </c>
      <c r="AA36" s="3">
        <v>128</v>
      </c>
      <c r="AB36" s="3">
        <v>121</v>
      </c>
      <c r="AC36" s="3">
        <v>91</v>
      </c>
      <c r="AD36" s="3">
        <v>83</v>
      </c>
      <c r="AE36" s="3" t="s">
        <v>871</v>
      </c>
      <c r="AF36" s="3">
        <v>121</v>
      </c>
      <c r="AG36" s="3" t="s">
        <v>871</v>
      </c>
      <c r="AH36" s="3">
        <v>108</v>
      </c>
      <c r="AI36" s="3" t="s">
        <v>871</v>
      </c>
      <c r="AJ36" s="3" t="s">
        <v>871</v>
      </c>
      <c r="AK36" s="3" t="s">
        <v>871</v>
      </c>
      <c r="AL36" s="3">
        <v>122</v>
      </c>
      <c r="AM36" s="3">
        <v>66</v>
      </c>
      <c r="AN36" s="3">
        <v>82</v>
      </c>
      <c r="AO36" s="3" t="s">
        <v>871</v>
      </c>
      <c r="AP36" s="3">
        <v>141</v>
      </c>
      <c r="AQ36" s="3">
        <v>111</v>
      </c>
      <c r="AR36" s="3" t="s">
        <v>871</v>
      </c>
      <c r="AS36" s="3">
        <v>69</v>
      </c>
      <c r="AT36" s="3">
        <v>66</v>
      </c>
      <c r="AU36" s="3" t="s">
        <v>871</v>
      </c>
    </row>
    <row r="37" spans="1:47" x14ac:dyDescent="0.2">
      <c r="A37" s="23" t="s">
        <v>824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 t="s">
        <v>871</v>
      </c>
      <c r="R37" s="3">
        <v>73</v>
      </c>
      <c r="S37" s="3">
        <v>100</v>
      </c>
      <c r="T37" s="3">
        <v>145</v>
      </c>
      <c r="U37" s="3" t="s">
        <v>871</v>
      </c>
      <c r="V37" s="3">
        <v>120</v>
      </c>
      <c r="W37" s="3">
        <v>144</v>
      </c>
      <c r="X37" s="3">
        <v>120</v>
      </c>
      <c r="Y37" s="3">
        <v>107</v>
      </c>
      <c r="Z37" s="3">
        <v>67</v>
      </c>
      <c r="AA37" s="3">
        <v>79</v>
      </c>
      <c r="AB37" s="3">
        <v>91</v>
      </c>
      <c r="AC37" s="3">
        <v>111</v>
      </c>
      <c r="AD37" s="3">
        <v>86</v>
      </c>
      <c r="AE37" s="3">
        <v>56</v>
      </c>
      <c r="AF37" s="3" t="s">
        <v>871</v>
      </c>
      <c r="AG37" s="3">
        <v>72</v>
      </c>
      <c r="AH37" s="3">
        <v>119</v>
      </c>
      <c r="AI37" s="3" t="s">
        <v>871</v>
      </c>
      <c r="AJ37" s="3">
        <v>126</v>
      </c>
      <c r="AK37" s="3">
        <v>68</v>
      </c>
      <c r="AL37" s="3">
        <v>77</v>
      </c>
      <c r="AM37" s="3">
        <v>57</v>
      </c>
      <c r="AN37" s="3">
        <v>59</v>
      </c>
      <c r="AO37" s="3">
        <v>85</v>
      </c>
      <c r="AP37" s="3">
        <v>130</v>
      </c>
      <c r="AQ37" s="3">
        <v>122</v>
      </c>
      <c r="AR37" s="3">
        <v>118</v>
      </c>
      <c r="AS37" s="3">
        <v>112</v>
      </c>
      <c r="AT37" s="3">
        <v>109</v>
      </c>
      <c r="AU37" s="3">
        <v>55</v>
      </c>
    </row>
    <row r="38" spans="1:47" x14ac:dyDescent="0.2">
      <c r="A38" s="23" t="s">
        <v>861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>
        <v>101</v>
      </c>
      <c r="R38" s="3">
        <v>93</v>
      </c>
      <c r="S38" s="3">
        <v>66</v>
      </c>
      <c r="T38" s="3">
        <v>54</v>
      </c>
      <c r="U38" s="3">
        <v>127</v>
      </c>
      <c r="V38" s="3" t="s">
        <v>871</v>
      </c>
      <c r="W38" s="3">
        <v>50</v>
      </c>
      <c r="X38" s="3">
        <v>91</v>
      </c>
      <c r="Y38" s="3">
        <v>93</v>
      </c>
      <c r="Z38" s="3">
        <v>121</v>
      </c>
      <c r="AA38" s="3">
        <v>118</v>
      </c>
      <c r="AB38" s="3">
        <v>114</v>
      </c>
      <c r="AC38" s="3">
        <v>137</v>
      </c>
      <c r="AD38" s="3">
        <v>80</v>
      </c>
      <c r="AE38" s="3">
        <v>58</v>
      </c>
      <c r="AF38" s="3" t="s">
        <v>871</v>
      </c>
      <c r="AG38" s="3">
        <v>67</v>
      </c>
      <c r="AH38" s="3">
        <v>55</v>
      </c>
      <c r="AI38" s="3">
        <v>53</v>
      </c>
      <c r="AJ38" s="3" t="s">
        <v>871</v>
      </c>
      <c r="AK38" s="3">
        <v>116</v>
      </c>
      <c r="AL38" s="3" t="s">
        <v>871</v>
      </c>
      <c r="AM38" s="3" t="s">
        <v>871</v>
      </c>
      <c r="AN38" s="3">
        <v>150</v>
      </c>
      <c r="AO38" s="3" t="s">
        <v>871</v>
      </c>
      <c r="AP38" s="3">
        <v>140</v>
      </c>
      <c r="AQ38" s="3">
        <v>108</v>
      </c>
      <c r="AR38" s="3">
        <v>141</v>
      </c>
      <c r="AS38" s="3">
        <v>119</v>
      </c>
      <c r="AT38" s="3">
        <v>144</v>
      </c>
      <c r="AU38" s="3">
        <v>114</v>
      </c>
    </row>
    <row r="39" spans="1:47" x14ac:dyDescent="0.2">
      <c r="A39" s="23" t="s">
        <v>805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 t="s">
        <v>871</v>
      </c>
      <c r="S39" s="3">
        <v>89</v>
      </c>
      <c r="T39" s="3">
        <v>91</v>
      </c>
      <c r="U39" s="3">
        <v>59</v>
      </c>
      <c r="V39" s="3">
        <v>113</v>
      </c>
      <c r="W39" s="3">
        <v>108</v>
      </c>
      <c r="X39" s="3">
        <v>137</v>
      </c>
      <c r="Y39" s="3">
        <v>95</v>
      </c>
      <c r="Z39" s="3" t="s">
        <v>871</v>
      </c>
      <c r="AA39" s="3">
        <v>93</v>
      </c>
      <c r="AB39" s="3">
        <v>101</v>
      </c>
      <c r="AC39" s="3">
        <v>50</v>
      </c>
      <c r="AD39" s="3">
        <v>113</v>
      </c>
      <c r="AE39" s="3">
        <v>57</v>
      </c>
      <c r="AF39" s="3">
        <v>108</v>
      </c>
      <c r="AG39" s="3">
        <v>58</v>
      </c>
      <c r="AH39" s="3">
        <v>145</v>
      </c>
      <c r="AI39" s="3">
        <v>100</v>
      </c>
      <c r="AJ39" s="3">
        <v>59</v>
      </c>
      <c r="AK39" s="3" t="s">
        <v>871</v>
      </c>
      <c r="AL39" s="3" t="s">
        <v>871</v>
      </c>
      <c r="AM39" s="3">
        <v>107</v>
      </c>
      <c r="AN39" s="3">
        <v>114</v>
      </c>
      <c r="AO39" s="3">
        <v>77</v>
      </c>
      <c r="AP39" s="3">
        <v>84</v>
      </c>
      <c r="AQ39" s="3">
        <v>57</v>
      </c>
      <c r="AR39" s="3" t="s">
        <v>871</v>
      </c>
      <c r="AS39" s="3">
        <v>67</v>
      </c>
      <c r="AT39" s="3">
        <v>63</v>
      </c>
      <c r="AU39" s="3">
        <v>57</v>
      </c>
    </row>
    <row r="40" spans="1:47" x14ac:dyDescent="0.2">
      <c r="A40" s="23" t="s">
        <v>860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>
        <v>142</v>
      </c>
      <c r="U40" s="3">
        <v>68</v>
      </c>
      <c r="V40" s="3">
        <v>51</v>
      </c>
      <c r="W40" s="3" t="s">
        <v>871</v>
      </c>
      <c r="X40" s="3">
        <v>64</v>
      </c>
      <c r="Y40" s="3">
        <v>117</v>
      </c>
      <c r="Z40" s="3">
        <v>89</v>
      </c>
      <c r="AA40" s="3">
        <v>101</v>
      </c>
      <c r="AB40" s="3">
        <v>58</v>
      </c>
      <c r="AC40" s="3" t="s">
        <v>871</v>
      </c>
      <c r="AD40" s="3" t="s">
        <v>871</v>
      </c>
      <c r="AE40" s="3">
        <v>128</v>
      </c>
      <c r="AF40" s="3">
        <v>133</v>
      </c>
      <c r="AG40" s="3">
        <v>148</v>
      </c>
      <c r="AH40" s="3">
        <v>76</v>
      </c>
      <c r="AI40" s="3">
        <v>137</v>
      </c>
      <c r="AJ40" s="3">
        <v>109</v>
      </c>
      <c r="AK40" s="3">
        <v>146</v>
      </c>
      <c r="AL40" s="3">
        <v>81</v>
      </c>
      <c r="AM40" s="3">
        <v>140</v>
      </c>
      <c r="AN40" s="3">
        <v>124</v>
      </c>
      <c r="AO40" s="3">
        <v>133</v>
      </c>
      <c r="AP40" s="3">
        <v>146</v>
      </c>
      <c r="AQ40" s="3">
        <v>99</v>
      </c>
      <c r="AR40" s="3">
        <v>118</v>
      </c>
      <c r="AS40" s="3">
        <v>100</v>
      </c>
      <c r="AT40" s="3">
        <v>104</v>
      </c>
      <c r="AU40" s="3">
        <v>84</v>
      </c>
    </row>
    <row r="41" spans="1:47" x14ac:dyDescent="0.2">
      <c r="A41" s="23" t="s">
        <v>852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>
        <v>117</v>
      </c>
      <c r="V41" s="3">
        <v>83</v>
      </c>
      <c r="W41" s="3">
        <v>72</v>
      </c>
      <c r="X41" s="3">
        <v>123</v>
      </c>
      <c r="Y41" s="3">
        <v>72</v>
      </c>
      <c r="Z41" s="3" t="s">
        <v>871</v>
      </c>
      <c r="AA41" s="3" t="s">
        <v>871</v>
      </c>
      <c r="AB41" s="3" t="s">
        <v>871</v>
      </c>
      <c r="AC41" s="3">
        <v>117</v>
      </c>
      <c r="AD41" s="3">
        <v>144</v>
      </c>
      <c r="AE41" s="3">
        <v>104</v>
      </c>
      <c r="AF41" s="3" t="s">
        <v>871</v>
      </c>
      <c r="AG41" s="3">
        <v>125</v>
      </c>
      <c r="AH41" s="3" t="s">
        <v>871</v>
      </c>
      <c r="AI41" s="3">
        <v>79</v>
      </c>
      <c r="AJ41" s="3">
        <v>143</v>
      </c>
      <c r="AK41" s="3" t="s">
        <v>871</v>
      </c>
      <c r="AL41" s="3" t="s">
        <v>871</v>
      </c>
      <c r="AM41" s="3">
        <v>138</v>
      </c>
      <c r="AN41" s="3">
        <v>145</v>
      </c>
      <c r="AO41" s="3">
        <v>65</v>
      </c>
      <c r="AP41" s="3">
        <v>70</v>
      </c>
      <c r="AQ41" s="3">
        <v>96</v>
      </c>
      <c r="AR41" s="3">
        <v>55</v>
      </c>
      <c r="AS41" s="3">
        <v>95</v>
      </c>
      <c r="AT41" s="3">
        <v>52</v>
      </c>
      <c r="AU41" s="3">
        <v>64</v>
      </c>
    </row>
    <row r="42" spans="1:47" x14ac:dyDescent="0.2">
      <c r="A42" s="23" t="s">
        <v>828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 t="s">
        <v>871</v>
      </c>
      <c r="V42" s="3">
        <v>104</v>
      </c>
      <c r="W42" s="3">
        <v>68</v>
      </c>
      <c r="X42" s="3" t="s">
        <v>871</v>
      </c>
      <c r="Y42" s="3">
        <v>88</v>
      </c>
      <c r="Z42" s="3">
        <v>74</v>
      </c>
      <c r="AA42" s="3">
        <v>75</v>
      </c>
      <c r="AB42" s="3">
        <v>144</v>
      </c>
      <c r="AC42" s="3">
        <v>68</v>
      </c>
      <c r="AD42" s="3">
        <v>78</v>
      </c>
      <c r="AE42" s="3">
        <v>99</v>
      </c>
      <c r="AF42" s="3">
        <v>132</v>
      </c>
      <c r="AG42" s="3">
        <v>63</v>
      </c>
      <c r="AH42" s="3">
        <v>139</v>
      </c>
      <c r="AI42" s="3">
        <v>73</v>
      </c>
      <c r="AJ42" s="3" t="s">
        <v>871</v>
      </c>
      <c r="AK42" s="3">
        <v>58</v>
      </c>
      <c r="AL42" s="3">
        <v>108</v>
      </c>
      <c r="AM42" s="3" t="s">
        <v>871</v>
      </c>
      <c r="AN42" s="3">
        <v>120</v>
      </c>
      <c r="AO42" s="3">
        <v>148</v>
      </c>
      <c r="AP42" s="3">
        <v>65</v>
      </c>
      <c r="AQ42" s="3">
        <v>146</v>
      </c>
      <c r="AR42" s="3" t="s">
        <v>871</v>
      </c>
      <c r="AS42" s="3">
        <v>55</v>
      </c>
      <c r="AT42" s="3" t="s">
        <v>871</v>
      </c>
      <c r="AU42" s="3">
        <v>70</v>
      </c>
    </row>
    <row r="43" spans="1:47" x14ac:dyDescent="0.2">
      <c r="A43" s="23" t="s">
        <v>857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 t="s">
        <v>871</v>
      </c>
      <c r="V43" s="3">
        <v>137</v>
      </c>
      <c r="W43" s="3" t="s">
        <v>871</v>
      </c>
      <c r="X43" s="3" t="s">
        <v>871</v>
      </c>
      <c r="Y43" s="3">
        <v>53</v>
      </c>
      <c r="Z43" s="3">
        <v>113</v>
      </c>
      <c r="AA43" s="3" t="s">
        <v>871</v>
      </c>
      <c r="AB43" s="3">
        <v>59</v>
      </c>
      <c r="AC43" s="3">
        <v>80</v>
      </c>
      <c r="AD43" s="3">
        <v>146</v>
      </c>
      <c r="AE43" s="3">
        <v>62</v>
      </c>
      <c r="AF43" s="3">
        <v>72</v>
      </c>
      <c r="AG43" s="3">
        <v>76</v>
      </c>
      <c r="AH43" s="3">
        <v>89</v>
      </c>
      <c r="AI43" s="3" t="s">
        <v>871</v>
      </c>
      <c r="AJ43" s="3" t="s">
        <v>871</v>
      </c>
      <c r="AK43" s="3">
        <v>142</v>
      </c>
      <c r="AL43" s="3">
        <v>73</v>
      </c>
      <c r="AM43" s="3" t="s">
        <v>871</v>
      </c>
      <c r="AN43" s="3" t="s">
        <v>871</v>
      </c>
      <c r="AO43" s="3">
        <v>92</v>
      </c>
      <c r="AP43" s="3" t="s">
        <v>871</v>
      </c>
      <c r="AQ43" s="3">
        <v>148</v>
      </c>
      <c r="AR43" s="3">
        <v>149</v>
      </c>
      <c r="AS43" s="3">
        <v>104</v>
      </c>
      <c r="AT43" s="3">
        <v>137</v>
      </c>
      <c r="AU43" s="3">
        <v>131</v>
      </c>
    </row>
    <row r="44" spans="1:47" x14ac:dyDescent="0.2">
      <c r="A44" s="23" t="s">
        <v>813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>
        <v>69</v>
      </c>
      <c r="AA44" s="3" t="s">
        <v>871</v>
      </c>
      <c r="AB44" s="3">
        <v>85</v>
      </c>
      <c r="AC44" s="3">
        <v>98</v>
      </c>
      <c r="AD44" s="3">
        <v>118</v>
      </c>
      <c r="AE44" s="3">
        <v>130</v>
      </c>
      <c r="AF44" s="3">
        <v>101</v>
      </c>
      <c r="AG44" s="3">
        <v>150</v>
      </c>
      <c r="AH44" s="3" t="s">
        <v>871</v>
      </c>
      <c r="AI44" s="3">
        <v>62</v>
      </c>
      <c r="AJ44" s="3">
        <v>132</v>
      </c>
      <c r="AK44" s="3">
        <v>139</v>
      </c>
      <c r="AL44" s="3">
        <v>79</v>
      </c>
      <c r="AM44" s="3">
        <v>108</v>
      </c>
      <c r="AN44" s="3">
        <v>95</v>
      </c>
      <c r="AO44" s="3">
        <v>118</v>
      </c>
      <c r="AP44" s="3">
        <v>58</v>
      </c>
      <c r="AQ44" s="3">
        <v>68</v>
      </c>
      <c r="AR44" s="3">
        <v>77</v>
      </c>
      <c r="AS44" s="3">
        <v>139</v>
      </c>
      <c r="AT44" s="3">
        <v>57</v>
      </c>
      <c r="AU44" s="3">
        <v>130</v>
      </c>
    </row>
    <row r="45" spans="1:47" x14ac:dyDescent="0.2">
      <c r="A45" s="23" t="s">
        <v>843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 t="s">
        <v>871</v>
      </c>
      <c r="AA45" s="3">
        <v>140</v>
      </c>
      <c r="AB45" s="3" t="s">
        <v>871</v>
      </c>
      <c r="AC45" s="3" t="s">
        <v>871</v>
      </c>
      <c r="AD45" s="3">
        <v>149</v>
      </c>
      <c r="AE45" s="3">
        <v>83</v>
      </c>
      <c r="AF45" s="3">
        <v>150</v>
      </c>
      <c r="AG45" s="3">
        <v>61</v>
      </c>
      <c r="AH45" s="3">
        <v>68</v>
      </c>
      <c r="AI45" s="3">
        <v>50</v>
      </c>
      <c r="AJ45" s="3">
        <v>85</v>
      </c>
      <c r="AK45" s="3">
        <v>78</v>
      </c>
      <c r="AL45" s="3">
        <v>131</v>
      </c>
      <c r="AM45" s="3">
        <v>52</v>
      </c>
      <c r="AN45" s="3" t="s">
        <v>871</v>
      </c>
      <c r="AO45" s="3" t="s">
        <v>871</v>
      </c>
      <c r="AP45" s="3" t="s">
        <v>871</v>
      </c>
      <c r="AQ45" s="3">
        <v>76</v>
      </c>
      <c r="AR45" s="3">
        <v>54</v>
      </c>
      <c r="AS45" s="3">
        <v>67</v>
      </c>
      <c r="AT45" s="3">
        <v>55</v>
      </c>
      <c r="AU45" s="3">
        <v>73</v>
      </c>
    </row>
    <row r="46" spans="1:47" x14ac:dyDescent="0.2">
      <c r="A46" s="23" t="s">
        <v>814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 t="s">
        <v>871</v>
      </c>
      <c r="AB46" s="3">
        <v>51</v>
      </c>
      <c r="AC46" s="3">
        <v>131</v>
      </c>
      <c r="AD46" s="3">
        <v>147</v>
      </c>
      <c r="AE46" s="3">
        <v>107</v>
      </c>
      <c r="AF46" s="3">
        <v>88</v>
      </c>
      <c r="AG46" s="3">
        <v>146</v>
      </c>
      <c r="AH46" s="3">
        <v>78</v>
      </c>
      <c r="AI46" s="3" t="s">
        <v>871</v>
      </c>
      <c r="AJ46" s="3">
        <v>142</v>
      </c>
      <c r="AK46" s="3">
        <v>118</v>
      </c>
      <c r="AL46" s="3">
        <v>52</v>
      </c>
      <c r="AM46" s="3">
        <v>100</v>
      </c>
      <c r="AN46" s="3">
        <v>97</v>
      </c>
      <c r="AO46" s="3">
        <v>113</v>
      </c>
      <c r="AP46" s="3">
        <v>89</v>
      </c>
      <c r="AQ46" s="3">
        <v>62</v>
      </c>
      <c r="AR46" s="3">
        <v>66</v>
      </c>
      <c r="AS46" s="3">
        <v>52</v>
      </c>
      <c r="AT46" s="3">
        <v>95</v>
      </c>
      <c r="AU46" s="3">
        <v>69</v>
      </c>
    </row>
    <row r="47" spans="1:47" x14ac:dyDescent="0.2">
      <c r="A47" s="23" t="s">
        <v>837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>
        <v>143</v>
      </c>
      <c r="AB47" s="3">
        <v>85</v>
      </c>
      <c r="AC47" s="3">
        <v>128</v>
      </c>
      <c r="AD47" s="3">
        <v>112</v>
      </c>
      <c r="AE47" s="3" t="s">
        <v>871</v>
      </c>
      <c r="AF47" s="3" t="s">
        <v>871</v>
      </c>
      <c r="AG47" s="3">
        <v>77</v>
      </c>
      <c r="AH47" s="3">
        <v>66</v>
      </c>
      <c r="AI47" s="3">
        <v>111</v>
      </c>
      <c r="AJ47" s="3">
        <v>81</v>
      </c>
      <c r="AK47" s="3">
        <v>88</v>
      </c>
      <c r="AL47" s="3">
        <v>119</v>
      </c>
      <c r="AM47" s="3" t="s">
        <v>871</v>
      </c>
      <c r="AN47" s="3">
        <v>60</v>
      </c>
      <c r="AO47" s="3">
        <v>61</v>
      </c>
      <c r="AP47" s="3" t="s">
        <v>871</v>
      </c>
      <c r="AQ47" s="3">
        <v>110</v>
      </c>
      <c r="AR47" s="3">
        <v>118</v>
      </c>
      <c r="AS47" s="3">
        <v>78</v>
      </c>
      <c r="AT47" s="3" t="s">
        <v>871</v>
      </c>
      <c r="AU47" s="3">
        <v>78</v>
      </c>
    </row>
    <row r="48" spans="1:47" x14ac:dyDescent="0.2">
      <c r="A48" s="23" t="s">
        <v>864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>
        <v>70</v>
      </c>
      <c r="AB48" s="3">
        <v>100</v>
      </c>
      <c r="AC48" s="3">
        <v>111</v>
      </c>
      <c r="AD48" s="3">
        <v>52</v>
      </c>
      <c r="AE48" s="3">
        <v>140</v>
      </c>
      <c r="AF48" s="3">
        <v>59</v>
      </c>
      <c r="AG48" s="3">
        <v>134</v>
      </c>
      <c r="AH48" s="3">
        <v>55</v>
      </c>
      <c r="AI48" s="3">
        <v>82</v>
      </c>
      <c r="AJ48" s="3">
        <v>81</v>
      </c>
      <c r="AK48" s="3">
        <v>77</v>
      </c>
      <c r="AL48" s="3">
        <v>84</v>
      </c>
      <c r="AM48" s="3">
        <v>52</v>
      </c>
      <c r="AN48" s="3">
        <v>130</v>
      </c>
      <c r="AO48" s="3">
        <v>101</v>
      </c>
      <c r="AP48" s="3">
        <v>148</v>
      </c>
      <c r="AQ48" s="3">
        <v>129</v>
      </c>
      <c r="AR48" s="3">
        <v>133</v>
      </c>
      <c r="AS48" s="3" t="s">
        <v>871</v>
      </c>
      <c r="AT48" s="3">
        <v>109</v>
      </c>
      <c r="AU48" s="3">
        <v>74</v>
      </c>
    </row>
    <row r="49" spans="1:47" x14ac:dyDescent="0.2">
      <c r="A49" s="23" t="s">
        <v>842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 t="s">
        <v>871</v>
      </c>
      <c r="AB49" s="3">
        <v>127</v>
      </c>
      <c r="AC49" s="3">
        <v>121</v>
      </c>
      <c r="AD49" s="3">
        <v>53</v>
      </c>
      <c r="AE49" s="3">
        <v>91</v>
      </c>
      <c r="AF49" s="3">
        <v>113</v>
      </c>
      <c r="AG49" s="3">
        <v>77</v>
      </c>
      <c r="AH49" s="3" t="s">
        <v>871</v>
      </c>
      <c r="AI49" s="3">
        <v>74</v>
      </c>
      <c r="AJ49" s="3">
        <v>138</v>
      </c>
      <c r="AK49" s="3">
        <v>58</v>
      </c>
      <c r="AL49" s="3">
        <v>84</v>
      </c>
      <c r="AM49" s="3">
        <v>73</v>
      </c>
      <c r="AN49" s="3">
        <v>50</v>
      </c>
      <c r="AO49" s="3">
        <v>124</v>
      </c>
      <c r="AP49" s="3" t="s">
        <v>871</v>
      </c>
      <c r="AQ49" s="3">
        <v>86</v>
      </c>
      <c r="AR49" s="3">
        <v>108</v>
      </c>
      <c r="AS49" s="3">
        <v>103</v>
      </c>
      <c r="AT49" s="3">
        <v>148</v>
      </c>
      <c r="AU49" s="3">
        <v>75</v>
      </c>
    </row>
    <row r="50" spans="1:47" x14ac:dyDescent="0.2">
      <c r="A50" s="23" t="s">
        <v>277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>
        <v>75</v>
      </c>
      <c r="AD50" s="3">
        <v>123</v>
      </c>
      <c r="AE50" s="3">
        <v>55</v>
      </c>
      <c r="AF50" s="3">
        <v>131</v>
      </c>
      <c r="AG50" s="3">
        <v>80</v>
      </c>
      <c r="AH50" s="3">
        <v>115</v>
      </c>
      <c r="AI50" s="3">
        <v>72</v>
      </c>
      <c r="AJ50" s="3">
        <v>103</v>
      </c>
      <c r="AK50" s="3">
        <v>82</v>
      </c>
      <c r="AL50" s="3">
        <v>134</v>
      </c>
      <c r="AM50" s="3">
        <v>114</v>
      </c>
      <c r="AN50" s="3" t="s">
        <v>871</v>
      </c>
      <c r="AO50" s="3" t="s">
        <v>871</v>
      </c>
      <c r="AP50" s="3">
        <v>91</v>
      </c>
      <c r="AQ50" s="3">
        <v>142</v>
      </c>
      <c r="AR50" s="3">
        <v>106</v>
      </c>
      <c r="AS50" s="3">
        <v>53</v>
      </c>
      <c r="AT50" s="3">
        <v>112</v>
      </c>
      <c r="AU50" s="3" t="s">
        <v>871</v>
      </c>
    </row>
    <row r="51" spans="1:47" x14ac:dyDescent="0.2">
      <c r="A51" s="23" t="s">
        <v>847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 t="s">
        <v>871</v>
      </c>
      <c r="AD51" s="3">
        <v>122</v>
      </c>
      <c r="AE51" s="3">
        <v>146</v>
      </c>
      <c r="AF51" s="3">
        <v>60</v>
      </c>
      <c r="AG51" s="3">
        <v>111</v>
      </c>
      <c r="AH51" s="3">
        <v>65</v>
      </c>
      <c r="AI51" s="3">
        <v>133</v>
      </c>
      <c r="AJ51" s="3">
        <v>146</v>
      </c>
      <c r="AK51" s="3">
        <v>75</v>
      </c>
      <c r="AL51" s="3">
        <v>138</v>
      </c>
      <c r="AM51" s="3">
        <v>89</v>
      </c>
      <c r="AN51" s="3">
        <v>50</v>
      </c>
      <c r="AO51" s="3">
        <v>87</v>
      </c>
      <c r="AP51" s="3">
        <v>68</v>
      </c>
      <c r="AQ51" s="3">
        <v>97</v>
      </c>
      <c r="AR51" s="3">
        <v>141</v>
      </c>
      <c r="AS51" s="3">
        <v>100</v>
      </c>
      <c r="AT51" s="3">
        <v>83</v>
      </c>
      <c r="AU51" s="3">
        <v>100</v>
      </c>
    </row>
    <row r="52" spans="1:47" x14ac:dyDescent="0.2">
      <c r="A52" s="23" t="s">
        <v>827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>
        <v>54</v>
      </c>
      <c r="AD52" s="3">
        <v>53</v>
      </c>
      <c r="AE52" s="3">
        <v>56</v>
      </c>
      <c r="AF52" s="3">
        <v>91</v>
      </c>
      <c r="AG52" s="3">
        <v>149</v>
      </c>
      <c r="AH52" s="3">
        <v>140</v>
      </c>
      <c r="AI52" s="3">
        <v>95</v>
      </c>
      <c r="AJ52" s="3">
        <v>124</v>
      </c>
      <c r="AK52" s="3" t="s">
        <v>871</v>
      </c>
      <c r="AL52" s="3" t="s">
        <v>871</v>
      </c>
      <c r="AM52" s="3">
        <v>104</v>
      </c>
      <c r="AN52" s="3">
        <v>117</v>
      </c>
      <c r="AO52" s="3">
        <v>66</v>
      </c>
      <c r="AP52" s="3">
        <v>59</v>
      </c>
      <c r="AQ52" s="3">
        <v>140</v>
      </c>
      <c r="AR52" s="3">
        <v>59</v>
      </c>
      <c r="AS52" s="3">
        <v>60</v>
      </c>
      <c r="AT52" s="3" t="s">
        <v>871</v>
      </c>
      <c r="AU52" s="3">
        <v>150</v>
      </c>
    </row>
    <row r="53" spans="1:47" x14ac:dyDescent="0.2">
      <c r="A53" s="23" t="s">
        <v>811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>
        <v>117</v>
      </c>
      <c r="AD53" s="3">
        <v>69</v>
      </c>
      <c r="AE53" s="3">
        <v>58</v>
      </c>
      <c r="AF53" s="3">
        <v>57</v>
      </c>
      <c r="AG53" s="3">
        <v>139</v>
      </c>
      <c r="AH53" s="3">
        <v>118</v>
      </c>
      <c r="AI53" s="3">
        <v>54</v>
      </c>
      <c r="AJ53" s="3">
        <v>127</v>
      </c>
      <c r="AK53" s="3">
        <v>143</v>
      </c>
      <c r="AL53" s="3">
        <v>126</v>
      </c>
      <c r="AM53" s="3">
        <v>127</v>
      </c>
      <c r="AN53" s="3">
        <v>101</v>
      </c>
      <c r="AO53" s="3">
        <v>89</v>
      </c>
      <c r="AP53" s="3">
        <v>113</v>
      </c>
      <c r="AQ53" s="3">
        <v>98</v>
      </c>
      <c r="AR53" s="3">
        <v>134</v>
      </c>
      <c r="AS53" s="3">
        <v>104</v>
      </c>
      <c r="AT53" s="3">
        <v>64</v>
      </c>
      <c r="AU53" s="3">
        <v>82</v>
      </c>
    </row>
    <row r="54" spans="1:47" x14ac:dyDescent="0.2">
      <c r="A54" s="23" t="s">
        <v>853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>
        <v>146</v>
      </c>
      <c r="AD54" s="3">
        <v>55</v>
      </c>
      <c r="AE54" s="3">
        <v>86</v>
      </c>
      <c r="AF54" s="3">
        <v>50</v>
      </c>
      <c r="AG54" s="3">
        <v>110</v>
      </c>
      <c r="AH54" s="3">
        <v>75</v>
      </c>
      <c r="AI54" s="3">
        <v>84</v>
      </c>
      <c r="AJ54" s="3">
        <v>115</v>
      </c>
      <c r="AK54" s="3">
        <v>83</v>
      </c>
      <c r="AL54" s="3">
        <v>80</v>
      </c>
      <c r="AM54" s="3">
        <v>64</v>
      </c>
      <c r="AN54" s="3">
        <v>124</v>
      </c>
      <c r="AO54" s="3">
        <v>54</v>
      </c>
      <c r="AP54" s="3">
        <v>86</v>
      </c>
      <c r="AQ54" s="3">
        <v>77</v>
      </c>
      <c r="AR54" s="3">
        <v>73</v>
      </c>
      <c r="AS54" s="3">
        <v>75</v>
      </c>
      <c r="AT54" s="3" t="s">
        <v>871</v>
      </c>
      <c r="AU54" s="3">
        <v>149</v>
      </c>
    </row>
    <row r="55" spans="1:47" x14ac:dyDescent="0.2">
      <c r="A55" s="23" t="s">
        <v>816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>
        <v>56</v>
      </c>
      <c r="AE55" s="3" t="s">
        <v>871</v>
      </c>
      <c r="AF55" s="3">
        <v>83</v>
      </c>
      <c r="AG55" s="3">
        <v>130</v>
      </c>
      <c r="AH55" s="3">
        <v>115</v>
      </c>
      <c r="AI55" s="3">
        <v>149</v>
      </c>
      <c r="AJ55" s="3">
        <v>65</v>
      </c>
      <c r="AK55" s="3">
        <v>147</v>
      </c>
      <c r="AL55" s="3">
        <v>142</v>
      </c>
      <c r="AM55" s="3">
        <v>101</v>
      </c>
      <c r="AN55" s="3">
        <v>143</v>
      </c>
      <c r="AO55" s="3">
        <v>148</v>
      </c>
      <c r="AP55" s="3">
        <v>145</v>
      </c>
      <c r="AQ55" s="3">
        <v>59</v>
      </c>
      <c r="AR55" s="3">
        <v>121</v>
      </c>
      <c r="AS55" s="3">
        <v>140</v>
      </c>
      <c r="AT55" s="3">
        <v>64</v>
      </c>
      <c r="AU55" s="3">
        <v>107</v>
      </c>
    </row>
    <row r="56" spans="1:47" x14ac:dyDescent="0.2">
      <c r="A56" s="23" t="s">
        <v>825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>
        <v>78</v>
      </c>
      <c r="AE56" s="3">
        <v>114</v>
      </c>
      <c r="AF56" s="3">
        <v>103</v>
      </c>
      <c r="AG56" s="3" t="s">
        <v>871</v>
      </c>
      <c r="AH56" s="3" t="s">
        <v>871</v>
      </c>
      <c r="AI56" s="3">
        <v>58</v>
      </c>
      <c r="AJ56" s="3">
        <v>59</v>
      </c>
      <c r="AK56" s="3">
        <v>82</v>
      </c>
      <c r="AL56" s="3" t="s">
        <v>871</v>
      </c>
      <c r="AM56" s="3">
        <v>67</v>
      </c>
      <c r="AN56" s="3" t="s">
        <v>871</v>
      </c>
      <c r="AO56" s="3">
        <v>136</v>
      </c>
      <c r="AP56" s="3">
        <v>64</v>
      </c>
      <c r="AQ56" s="3" t="s">
        <v>871</v>
      </c>
      <c r="AR56" s="3">
        <v>69</v>
      </c>
      <c r="AS56" s="3">
        <v>51</v>
      </c>
      <c r="AT56" s="3" t="s">
        <v>871</v>
      </c>
      <c r="AU56" s="3">
        <v>99</v>
      </c>
    </row>
    <row r="57" spans="1:47" x14ac:dyDescent="0.2">
      <c r="A57" s="23" t="s">
        <v>848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>
        <v>87</v>
      </c>
      <c r="AI57" s="3">
        <v>54</v>
      </c>
      <c r="AJ57" s="3">
        <v>87</v>
      </c>
      <c r="AK57" s="3">
        <v>149</v>
      </c>
      <c r="AL57" s="3">
        <v>73</v>
      </c>
      <c r="AM57" s="3">
        <v>101</v>
      </c>
      <c r="AN57" s="3">
        <v>65</v>
      </c>
      <c r="AO57" s="3">
        <v>91</v>
      </c>
      <c r="AP57" s="3">
        <v>126</v>
      </c>
      <c r="AQ57" s="3">
        <v>139</v>
      </c>
      <c r="AR57" s="3" t="s">
        <v>871</v>
      </c>
      <c r="AS57" s="3">
        <v>83</v>
      </c>
      <c r="AT57" s="3">
        <v>129</v>
      </c>
      <c r="AU57" s="3">
        <v>146</v>
      </c>
    </row>
    <row r="58" spans="1:47" x14ac:dyDescent="0.2">
      <c r="A58" s="23" t="s">
        <v>867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>
        <v>133</v>
      </c>
      <c r="AK58" s="3">
        <v>105</v>
      </c>
      <c r="AL58" s="3">
        <v>149</v>
      </c>
      <c r="AM58" s="3">
        <v>56</v>
      </c>
      <c r="AN58" s="3" t="s">
        <v>871</v>
      </c>
      <c r="AO58" s="3">
        <v>129</v>
      </c>
      <c r="AP58" s="3">
        <v>57</v>
      </c>
      <c r="AQ58" s="3">
        <v>143</v>
      </c>
      <c r="AR58" s="3">
        <v>127</v>
      </c>
      <c r="AS58" s="3">
        <v>68</v>
      </c>
      <c r="AT58" s="3">
        <v>61</v>
      </c>
      <c r="AU58" s="3">
        <v>101</v>
      </c>
    </row>
    <row r="59" spans="1:47" x14ac:dyDescent="0.2">
      <c r="A59" s="23" t="s">
        <v>858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>
        <v>122</v>
      </c>
      <c r="AK59" s="3">
        <v>124</v>
      </c>
      <c r="AL59" s="3">
        <v>67</v>
      </c>
      <c r="AM59" s="3">
        <v>83</v>
      </c>
      <c r="AN59" s="3" t="s">
        <v>871</v>
      </c>
      <c r="AO59" s="3">
        <v>103</v>
      </c>
      <c r="AP59" s="3" t="s">
        <v>871</v>
      </c>
      <c r="AQ59" s="3">
        <v>150</v>
      </c>
      <c r="AR59" s="3">
        <v>147</v>
      </c>
      <c r="AS59" s="3">
        <v>52</v>
      </c>
      <c r="AT59" s="3">
        <v>141</v>
      </c>
      <c r="AU59" s="3" t="s">
        <v>871</v>
      </c>
    </row>
    <row r="60" spans="1:47" x14ac:dyDescent="0.2">
      <c r="A60" s="23" t="s">
        <v>868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>
        <v>66</v>
      </c>
      <c r="AM60" s="3">
        <v>145</v>
      </c>
      <c r="AN60" s="3">
        <v>96</v>
      </c>
      <c r="AO60" s="3">
        <v>52</v>
      </c>
      <c r="AP60" s="3">
        <v>140</v>
      </c>
      <c r="AQ60" s="3">
        <v>145</v>
      </c>
      <c r="AR60" s="3">
        <v>108</v>
      </c>
      <c r="AS60" s="3">
        <v>117</v>
      </c>
      <c r="AT60" s="3">
        <v>128</v>
      </c>
      <c r="AU60" s="3">
        <v>68</v>
      </c>
    </row>
    <row r="61" spans="1:47" x14ac:dyDescent="0.2">
      <c r="A61" s="23" t="s">
        <v>839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K61" s="3"/>
      <c r="AL61" s="3"/>
      <c r="AM61" s="3"/>
      <c r="AN61" s="3"/>
      <c r="AO61" s="3"/>
      <c r="AP61" s="3">
        <v>108</v>
      </c>
      <c r="AQ61" s="3" t="s">
        <v>871</v>
      </c>
      <c r="AR61" s="3">
        <v>71</v>
      </c>
      <c r="AS61" s="3">
        <v>145</v>
      </c>
      <c r="AT61" s="3">
        <v>53</v>
      </c>
      <c r="AU61" s="3">
        <v>138</v>
      </c>
    </row>
    <row r="62" spans="1:47" x14ac:dyDescent="0.2">
      <c r="A62" s="23" t="s">
        <v>840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K62" s="3"/>
      <c r="AL62" s="3"/>
      <c r="AM62" s="3"/>
      <c r="AN62" s="3"/>
      <c r="AO62" s="3"/>
      <c r="AP62" s="3">
        <v>107</v>
      </c>
      <c r="AQ62" s="3">
        <v>75</v>
      </c>
      <c r="AR62" s="3">
        <v>54</v>
      </c>
      <c r="AS62" s="3">
        <v>65</v>
      </c>
      <c r="AT62" s="3">
        <v>137</v>
      </c>
      <c r="AU62" s="3">
        <v>99</v>
      </c>
    </row>
    <row r="63" spans="1:47" x14ac:dyDescent="0.2">
      <c r="A63" s="23" t="s">
        <v>831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K63" s="3"/>
      <c r="AL63" s="3"/>
      <c r="AM63" s="3"/>
      <c r="AN63" s="3"/>
      <c r="AO63" s="3"/>
      <c r="AP63" s="3">
        <v>67</v>
      </c>
      <c r="AQ63" s="3">
        <v>90</v>
      </c>
      <c r="AR63" s="3">
        <v>122</v>
      </c>
      <c r="AS63" s="3">
        <v>116</v>
      </c>
      <c r="AT63" s="3">
        <v>80</v>
      </c>
      <c r="AU63" s="3">
        <v>70</v>
      </c>
    </row>
    <row r="64" spans="1:47" x14ac:dyDescent="0.2">
      <c r="A64" s="23" t="s">
        <v>810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K64" s="3"/>
      <c r="AL64" s="3"/>
      <c r="AM64" s="3"/>
      <c r="AN64" s="3"/>
      <c r="AO64" s="3"/>
      <c r="AP64" s="3">
        <v>109</v>
      </c>
      <c r="AQ64" s="3">
        <v>77</v>
      </c>
      <c r="AR64" s="3">
        <v>76</v>
      </c>
      <c r="AS64" s="3">
        <v>83</v>
      </c>
      <c r="AT64" s="3">
        <v>54</v>
      </c>
      <c r="AU64" s="3">
        <v>77</v>
      </c>
    </row>
    <row r="65" spans="1:47" x14ac:dyDescent="0.2">
      <c r="A65" s="23" t="s">
        <v>865</v>
      </c>
      <c r="B65" s="3"/>
      <c r="C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K65" s="3"/>
      <c r="AL65" s="3"/>
      <c r="AM65" s="3"/>
      <c r="AN65" s="3"/>
      <c r="AO65" s="3"/>
      <c r="AP65" s="3"/>
      <c r="AQ65" s="3">
        <v>104</v>
      </c>
      <c r="AR65" s="3">
        <v>97</v>
      </c>
      <c r="AS65" s="3">
        <v>81</v>
      </c>
      <c r="AT65" s="3" t="s">
        <v>871</v>
      </c>
      <c r="AU65" s="3">
        <v>138</v>
      </c>
    </row>
    <row r="66" spans="1:47" x14ac:dyDescent="0.2">
      <c r="A66" s="23" t="s">
        <v>829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K66" s="3"/>
      <c r="AL66" s="3"/>
      <c r="AM66" s="3"/>
      <c r="AN66" s="3"/>
      <c r="AO66" s="3"/>
      <c r="AP66" s="3"/>
      <c r="AQ66" s="3">
        <v>69</v>
      </c>
      <c r="AR66" s="3" t="s">
        <v>871</v>
      </c>
      <c r="AS66" s="3" t="s">
        <v>871</v>
      </c>
      <c r="AT66" s="3">
        <v>65</v>
      </c>
      <c r="AU66" s="3">
        <v>85</v>
      </c>
    </row>
    <row r="67" spans="1:47" x14ac:dyDescent="0.2">
      <c r="A67" s="23" t="s">
        <v>838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K67" s="3"/>
      <c r="AL67" s="3"/>
      <c r="AM67" s="3"/>
      <c r="AN67" s="3"/>
      <c r="AO67" s="3"/>
      <c r="AP67" s="3"/>
      <c r="AQ67" s="3"/>
      <c r="AR67" s="3">
        <v>123</v>
      </c>
      <c r="AS67" s="3">
        <v>68</v>
      </c>
      <c r="AT67" s="3">
        <v>58</v>
      </c>
      <c r="AU67" s="3">
        <v>51</v>
      </c>
    </row>
    <row r="68" spans="1:47" x14ac:dyDescent="0.2">
      <c r="A68" s="23" t="s">
        <v>834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K68" s="3"/>
      <c r="AL68" s="3"/>
      <c r="AM68" s="3"/>
      <c r="AN68" s="3"/>
      <c r="AO68" s="3"/>
      <c r="AP68" s="3"/>
      <c r="AQ68" s="3"/>
      <c r="AR68" s="3"/>
      <c r="AS68" s="3">
        <v>60</v>
      </c>
      <c r="AT68" s="3" t="s">
        <v>871</v>
      </c>
      <c r="AU68" s="3">
        <v>96</v>
      </c>
    </row>
    <row r="69" spans="1:47" x14ac:dyDescent="0.2">
      <c r="A69" s="23" t="s">
        <v>863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>
        <v>137</v>
      </c>
    </row>
    <row r="70" spans="1:47" x14ac:dyDescent="0.2">
      <c r="A70" s="23" t="s">
        <v>278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>
        <v>105</v>
      </c>
    </row>
    <row r="73" spans="1:47" x14ac:dyDescent="0.2">
      <c r="D73" s="8" t="s">
        <v>877</v>
      </c>
    </row>
    <row r="74" spans="1:47" x14ac:dyDescent="0.2">
      <c r="D74" s="8" t="s">
        <v>878</v>
      </c>
    </row>
    <row r="75" spans="1:47" x14ac:dyDescent="0.2">
      <c r="D75" s="8" t="s">
        <v>879</v>
      </c>
    </row>
    <row r="76" spans="1:47" x14ac:dyDescent="0.2">
      <c r="D76" s="8" t="s">
        <v>880</v>
      </c>
    </row>
    <row r="77" spans="1:47" x14ac:dyDescent="0.2">
      <c r="D77" s="8" t="s">
        <v>881</v>
      </c>
    </row>
    <row r="78" spans="1:47" x14ac:dyDescent="0.2">
      <c r="D78" s="8" t="s">
        <v>882</v>
      </c>
    </row>
    <row r="79" spans="1:47" x14ac:dyDescent="0.2">
      <c r="D79" s="8" t="s">
        <v>883</v>
      </c>
    </row>
    <row r="81" spans="4:4" x14ac:dyDescent="0.2">
      <c r="D81" s="8" t="s">
        <v>870</v>
      </c>
    </row>
    <row r="82" spans="4:4" x14ac:dyDescent="0.2">
      <c r="D82" s="8" t="s">
        <v>884</v>
      </c>
    </row>
    <row r="83" spans="4:4" x14ac:dyDescent="0.2">
      <c r="D83" s="8" t="s">
        <v>885</v>
      </c>
    </row>
    <row r="84" spans="4:4" x14ac:dyDescent="0.2">
      <c r="D84" s="8" t="s">
        <v>886</v>
      </c>
    </row>
    <row r="85" spans="4:4" x14ac:dyDescent="0.2">
      <c r="D85" s="8" t="s">
        <v>887</v>
      </c>
    </row>
    <row r="86" spans="4:4" x14ac:dyDescent="0.2">
      <c r="D86" s="8" t="s">
        <v>888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2BE99-746C-4850-9BBD-301C1FFF7B9A}">
  <dimension ref="C3:O29"/>
  <sheetViews>
    <sheetView workbookViewId="0"/>
  </sheetViews>
  <sheetFormatPr defaultRowHeight="12" x14ac:dyDescent="0.2"/>
  <sheetData>
    <row r="3" spans="3:15" x14ac:dyDescent="0.2">
      <c r="C3" s="26" t="s">
        <v>889</v>
      </c>
      <c r="D3" s="27"/>
      <c r="E3" s="27"/>
      <c r="F3" s="26" t="s">
        <v>897</v>
      </c>
      <c r="G3" s="27"/>
      <c r="H3" s="27"/>
      <c r="I3" s="26" t="s">
        <v>898</v>
      </c>
    </row>
    <row r="8" spans="3:15" x14ac:dyDescent="0.2">
      <c r="E8" s="8" t="s">
        <v>890</v>
      </c>
      <c r="O8" s="8"/>
    </row>
    <row r="9" spans="3:15" x14ac:dyDescent="0.2">
      <c r="E9" s="8" t="s">
        <v>895</v>
      </c>
    </row>
    <row r="10" spans="3:15" x14ac:dyDescent="0.2">
      <c r="E10" s="8" t="s">
        <v>896</v>
      </c>
    </row>
    <row r="12" spans="3:15" x14ac:dyDescent="0.2">
      <c r="E12" s="8" t="s">
        <v>891</v>
      </c>
    </row>
    <row r="13" spans="3:15" x14ac:dyDescent="0.2">
      <c r="E13" s="8" t="s">
        <v>892</v>
      </c>
    </row>
    <row r="14" spans="3:15" x14ac:dyDescent="0.2">
      <c r="E14" s="8" t="s">
        <v>893</v>
      </c>
    </row>
    <row r="15" spans="3:15" x14ac:dyDescent="0.2">
      <c r="E15" s="8" t="s">
        <v>894</v>
      </c>
    </row>
    <row r="17" spans="4:5" x14ac:dyDescent="0.2">
      <c r="E17" s="8" t="s">
        <v>899</v>
      </c>
    </row>
    <row r="18" spans="4:5" x14ac:dyDescent="0.2">
      <c r="E18" s="8" t="s">
        <v>900</v>
      </c>
    </row>
    <row r="19" spans="4:5" x14ac:dyDescent="0.2">
      <c r="E19" s="8" t="s">
        <v>901</v>
      </c>
    </row>
    <row r="20" spans="4:5" x14ac:dyDescent="0.2">
      <c r="E20" s="8" t="s">
        <v>902</v>
      </c>
    </row>
    <row r="21" spans="4:5" x14ac:dyDescent="0.2">
      <c r="E21" s="8"/>
    </row>
    <row r="24" spans="4:5" x14ac:dyDescent="0.2">
      <c r="D24" s="8"/>
    </row>
    <row r="25" spans="4:5" x14ac:dyDescent="0.2">
      <c r="D25" s="8"/>
    </row>
    <row r="26" spans="4:5" x14ac:dyDescent="0.2">
      <c r="D26" s="8"/>
    </row>
    <row r="27" spans="4:5" x14ac:dyDescent="0.2">
      <c r="D27" s="8"/>
    </row>
    <row r="28" spans="4:5" x14ac:dyDescent="0.2">
      <c r="D28" s="8"/>
    </row>
    <row r="29" spans="4:5" x14ac:dyDescent="0.2">
      <c r="D29" s="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0B028-5F6F-4B93-9A86-658EED805B6C}">
  <dimension ref="A1:DH19"/>
  <sheetViews>
    <sheetView workbookViewId="0"/>
  </sheetViews>
  <sheetFormatPr defaultRowHeight="12" x14ac:dyDescent="0.2"/>
  <cols>
    <col min="2" max="112" width="10.83203125" customWidth="1"/>
  </cols>
  <sheetData>
    <row r="1" spans="1:112" ht="24" x14ac:dyDescent="0.2">
      <c r="A1" s="25" t="s">
        <v>788</v>
      </c>
      <c r="B1" s="24" t="s">
        <v>903</v>
      </c>
      <c r="C1" s="24" t="s">
        <v>904</v>
      </c>
      <c r="D1" s="24" t="s">
        <v>905</v>
      </c>
      <c r="E1" s="24" t="s">
        <v>906</v>
      </c>
      <c r="F1" s="24" t="s">
        <v>907</v>
      </c>
      <c r="G1" s="24" t="s">
        <v>908</v>
      </c>
      <c r="H1" s="24" t="s">
        <v>909</v>
      </c>
      <c r="I1" s="24" t="s">
        <v>910</v>
      </c>
      <c r="J1" s="24" t="s">
        <v>911</v>
      </c>
      <c r="K1" s="24" t="s">
        <v>912</v>
      </c>
      <c r="L1" s="24" t="s">
        <v>913</v>
      </c>
      <c r="M1" s="24" t="s">
        <v>914</v>
      </c>
      <c r="N1" s="24" t="s">
        <v>915</v>
      </c>
      <c r="O1" s="24" t="s">
        <v>916</v>
      </c>
      <c r="P1" s="24" t="s">
        <v>917</v>
      </c>
      <c r="Q1" s="24" t="s">
        <v>918</v>
      </c>
      <c r="R1" s="24" t="s">
        <v>919</v>
      </c>
      <c r="S1" s="24" t="s">
        <v>920</v>
      </c>
      <c r="T1" s="24" t="s">
        <v>921</v>
      </c>
      <c r="U1" s="24" t="s">
        <v>922</v>
      </c>
      <c r="V1" s="24" t="s">
        <v>923</v>
      </c>
      <c r="W1" s="24" t="s">
        <v>924</v>
      </c>
      <c r="X1" s="24" t="s">
        <v>925</v>
      </c>
      <c r="Y1" s="24" t="s">
        <v>926</v>
      </c>
      <c r="Z1" s="24" t="s">
        <v>927</v>
      </c>
      <c r="AA1" s="24" t="s">
        <v>928</v>
      </c>
      <c r="AB1" s="24" t="s">
        <v>929</v>
      </c>
      <c r="AC1" s="24" t="s">
        <v>930</v>
      </c>
      <c r="AD1" s="24" t="s">
        <v>931</v>
      </c>
      <c r="AE1" s="24" t="s">
        <v>932</v>
      </c>
      <c r="AF1" s="24" t="s">
        <v>933</v>
      </c>
      <c r="AG1" s="24" t="s">
        <v>934</v>
      </c>
      <c r="AH1" s="24" t="s">
        <v>935</v>
      </c>
      <c r="AI1" s="24" t="s">
        <v>936</v>
      </c>
      <c r="AJ1" s="24" t="s">
        <v>937</v>
      </c>
      <c r="AK1" s="24" t="s">
        <v>938</v>
      </c>
      <c r="AL1" s="24" t="s">
        <v>939</v>
      </c>
      <c r="AM1" s="24" t="s">
        <v>940</v>
      </c>
      <c r="AN1" s="24" t="s">
        <v>941</v>
      </c>
      <c r="AO1" s="24" t="s">
        <v>942</v>
      </c>
      <c r="AP1" s="24" t="s">
        <v>943</v>
      </c>
      <c r="AQ1" s="24" t="s">
        <v>944</v>
      </c>
      <c r="AR1" s="24" t="s">
        <v>945</v>
      </c>
      <c r="AS1" s="24" t="s">
        <v>946</v>
      </c>
      <c r="AT1" s="24" t="s">
        <v>947</v>
      </c>
      <c r="AU1" s="24" t="s">
        <v>948</v>
      </c>
      <c r="AV1" s="24" t="s">
        <v>949</v>
      </c>
      <c r="AW1" s="24" t="s">
        <v>950</v>
      </c>
      <c r="AX1" s="24" t="s">
        <v>951</v>
      </c>
      <c r="AY1" s="24" t="s">
        <v>952</v>
      </c>
      <c r="AZ1" s="24" t="s">
        <v>953</v>
      </c>
      <c r="BA1" s="24" t="s">
        <v>954</v>
      </c>
      <c r="BB1" s="24" t="s">
        <v>955</v>
      </c>
      <c r="BC1" s="24" t="s">
        <v>956</v>
      </c>
      <c r="BD1" s="24" t="s">
        <v>957</v>
      </c>
      <c r="BE1" s="24" t="s">
        <v>958</v>
      </c>
      <c r="BF1" s="24" t="s">
        <v>959</v>
      </c>
      <c r="BG1" s="24" t="s">
        <v>960</v>
      </c>
      <c r="BH1" s="24" t="s">
        <v>961</v>
      </c>
      <c r="BI1" s="24" t="s">
        <v>962</v>
      </c>
      <c r="BJ1" s="24" t="s">
        <v>963</v>
      </c>
      <c r="BK1" s="24" t="s">
        <v>964</v>
      </c>
      <c r="BL1" s="24" t="s">
        <v>965</v>
      </c>
      <c r="BM1" s="24" t="s">
        <v>966</v>
      </c>
      <c r="BN1" s="24" t="s">
        <v>967</v>
      </c>
      <c r="BO1" s="24" t="s">
        <v>968</v>
      </c>
      <c r="BP1" s="24" t="s">
        <v>969</v>
      </c>
      <c r="BQ1" s="24" t="s">
        <v>970</v>
      </c>
      <c r="BR1" s="24" t="s">
        <v>971</v>
      </c>
      <c r="BS1" s="24" t="s">
        <v>972</v>
      </c>
      <c r="BT1" s="24" t="s">
        <v>973</v>
      </c>
      <c r="BU1" s="24" t="s">
        <v>974</v>
      </c>
      <c r="BV1" s="24" t="s">
        <v>975</v>
      </c>
      <c r="BW1" s="24" t="s">
        <v>976</v>
      </c>
      <c r="BX1" s="24" t="s">
        <v>977</v>
      </c>
      <c r="BY1" s="24" t="s">
        <v>978</v>
      </c>
      <c r="BZ1" s="24" t="s">
        <v>979</v>
      </c>
      <c r="CA1" s="24" t="s">
        <v>980</v>
      </c>
      <c r="CB1" s="24" t="s">
        <v>981</v>
      </c>
      <c r="CC1" s="24" t="s">
        <v>982</v>
      </c>
      <c r="CD1" s="24" t="s">
        <v>983</v>
      </c>
      <c r="CE1" s="24" t="s">
        <v>984</v>
      </c>
      <c r="CF1" s="24" t="s">
        <v>985</v>
      </c>
      <c r="CG1" s="24" t="s">
        <v>986</v>
      </c>
      <c r="CH1" s="24" t="s">
        <v>987</v>
      </c>
      <c r="CI1" s="24" t="s">
        <v>988</v>
      </c>
      <c r="CJ1" s="24" t="s">
        <v>989</v>
      </c>
      <c r="CK1" s="24" t="s">
        <v>990</v>
      </c>
      <c r="CL1" s="24" t="s">
        <v>991</v>
      </c>
      <c r="CM1" s="24" t="s">
        <v>992</v>
      </c>
      <c r="CN1" s="24" t="s">
        <v>993</v>
      </c>
      <c r="CO1" s="24" t="s">
        <v>994</v>
      </c>
      <c r="CP1" s="24" t="s">
        <v>995</v>
      </c>
      <c r="CQ1" s="24" t="s">
        <v>996</v>
      </c>
      <c r="CR1" s="24" t="s">
        <v>997</v>
      </c>
      <c r="CS1" s="24" t="s">
        <v>998</v>
      </c>
      <c r="CT1" s="24" t="s">
        <v>999</v>
      </c>
      <c r="CU1" s="24" t="s">
        <v>1000</v>
      </c>
      <c r="CV1" s="24" t="s">
        <v>1001</v>
      </c>
      <c r="CW1" s="24" t="s">
        <v>1002</v>
      </c>
      <c r="CX1" s="24" t="s">
        <v>1003</v>
      </c>
      <c r="CY1" s="24" t="s">
        <v>1004</v>
      </c>
      <c r="CZ1" s="24" t="s">
        <v>1005</v>
      </c>
      <c r="DA1" s="24" t="s">
        <v>1006</v>
      </c>
      <c r="DB1" s="24" t="s">
        <v>1007</v>
      </c>
      <c r="DC1" s="24" t="s">
        <v>1008</v>
      </c>
      <c r="DD1" s="24" t="s">
        <v>1009</v>
      </c>
      <c r="DE1" s="24" t="s">
        <v>1010</v>
      </c>
      <c r="DF1" s="24" t="s">
        <v>1011</v>
      </c>
      <c r="DG1" s="24" t="s">
        <v>1012</v>
      </c>
      <c r="DH1" s="24" t="s">
        <v>1013</v>
      </c>
    </row>
    <row r="2" spans="1:112" x14ac:dyDescent="0.2">
      <c r="A2" s="3" t="s">
        <v>1014</v>
      </c>
      <c r="B2" s="28" t="s">
        <v>1136</v>
      </c>
      <c r="C2" s="28" t="s">
        <v>1137</v>
      </c>
      <c r="D2" s="28" t="s">
        <v>1138</v>
      </c>
      <c r="E2" s="28" t="s">
        <v>1139</v>
      </c>
      <c r="F2" s="28" t="s">
        <v>1140</v>
      </c>
      <c r="G2" s="28" t="s">
        <v>1141</v>
      </c>
      <c r="H2" s="28" t="s">
        <v>1142</v>
      </c>
      <c r="I2" s="28" t="s">
        <v>1143</v>
      </c>
      <c r="J2" s="28" t="s">
        <v>1144</v>
      </c>
      <c r="K2" s="28" t="s">
        <v>1145</v>
      </c>
      <c r="L2" s="28" t="s">
        <v>1146</v>
      </c>
      <c r="M2" s="28" t="s">
        <v>1147</v>
      </c>
      <c r="N2" s="28" t="s">
        <v>1148</v>
      </c>
      <c r="O2" s="28" t="s">
        <v>1149</v>
      </c>
      <c r="P2" s="28" t="s">
        <v>1150</v>
      </c>
      <c r="Q2" s="28" t="s">
        <v>1151</v>
      </c>
      <c r="R2" s="28" t="s">
        <v>1152</v>
      </c>
      <c r="S2" s="28" t="s">
        <v>1153</v>
      </c>
      <c r="T2" s="28" t="s">
        <v>1154</v>
      </c>
      <c r="U2" s="28" t="s">
        <v>1155</v>
      </c>
      <c r="V2" s="28" t="s">
        <v>1156</v>
      </c>
      <c r="W2" s="28" t="s">
        <v>1157</v>
      </c>
      <c r="X2" s="28" t="s">
        <v>1158</v>
      </c>
      <c r="Y2" s="28" t="s">
        <v>1159</v>
      </c>
      <c r="Z2" s="28" t="s">
        <v>1160</v>
      </c>
      <c r="AA2" s="28" t="s">
        <v>1161</v>
      </c>
      <c r="AB2" s="28" t="s">
        <v>1162</v>
      </c>
      <c r="AC2" s="28" t="s">
        <v>1163</v>
      </c>
      <c r="AD2" s="28" t="s">
        <v>1164</v>
      </c>
      <c r="AE2" s="28" t="s">
        <v>1165</v>
      </c>
      <c r="AF2" s="28" t="s">
        <v>1166</v>
      </c>
      <c r="AG2" s="28" t="s">
        <v>1167</v>
      </c>
      <c r="AH2" s="28" t="s">
        <v>1168</v>
      </c>
      <c r="AI2" s="28" t="s">
        <v>1169</v>
      </c>
      <c r="AJ2" s="28" t="s">
        <v>1170</v>
      </c>
      <c r="AK2" s="28" t="s">
        <v>1171</v>
      </c>
      <c r="AL2" s="28" t="s">
        <v>1172</v>
      </c>
      <c r="AM2" s="28" t="s">
        <v>1173</v>
      </c>
      <c r="AN2" s="28" t="s">
        <v>1174</v>
      </c>
      <c r="AO2" s="28" t="s">
        <v>1175</v>
      </c>
      <c r="AP2" s="28" t="s">
        <v>1176</v>
      </c>
      <c r="AQ2" s="28" t="s">
        <v>1177</v>
      </c>
      <c r="AR2" s="28" t="s">
        <v>1178</v>
      </c>
      <c r="AS2" s="28" t="s">
        <v>1179</v>
      </c>
      <c r="AT2" s="28" t="s">
        <v>1180</v>
      </c>
      <c r="AU2" s="28" t="s">
        <v>1181</v>
      </c>
      <c r="AV2" s="28" t="s">
        <v>1182</v>
      </c>
      <c r="AW2" s="28" t="s">
        <v>1183</v>
      </c>
      <c r="AX2" s="28" t="s">
        <v>1184</v>
      </c>
      <c r="AY2" s="28" t="s">
        <v>1185</v>
      </c>
      <c r="AZ2" s="28" t="s">
        <v>1186</v>
      </c>
      <c r="BA2" s="28" t="s">
        <v>1187</v>
      </c>
      <c r="BB2" s="28" t="s">
        <v>1188</v>
      </c>
      <c r="BC2" s="28" t="s">
        <v>1189</v>
      </c>
      <c r="BD2" s="28" t="s">
        <v>1190</v>
      </c>
      <c r="BE2" s="28" t="s">
        <v>1191</v>
      </c>
      <c r="BF2" s="28" t="s">
        <v>1192</v>
      </c>
      <c r="BG2" s="28" t="s">
        <v>1193</v>
      </c>
      <c r="BH2" s="28" t="s">
        <v>1194</v>
      </c>
      <c r="BI2" s="28" t="s">
        <v>1195</v>
      </c>
      <c r="BJ2" s="28" t="s">
        <v>1196</v>
      </c>
      <c r="BK2" s="28" t="s">
        <v>1197</v>
      </c>
      <c r="BL2" s="28" t="s">
        <v>1198</v>
      </c>
      <c r="BM2" s="28" t="s">
        <v>1199</v>
      </c>
      <c r="BN2" s="28" t="s">
        <v>1200</v>
      </c>
      <c r="BO2" s="28" t="s">
        <v>1201</v>
      </c>
      <c r="BP2" s="28" t="s">
        <v>1202</v>
      </c>
      <c r="BQ2" s="28" t="s">
        <v>1203</v>
      </c>
      <c r="BR2" s="28" t="s">
        <v>1204</v>
      </c>
      <c r="BS2" s="28" t="s">
        <v>1205</v>
      </c>
      <c r="BT2" s="28" t="s">
        <v>1206</v>
      </c>
      <c r="BU2" s="28" t="s">
        <v>1207</v>
      </c>
      <c r="BV2" s="28" t="s">
        <v>1208</v>
      </c>
      <c r="BW2" s="28" t="s">
        <v>1209</v>
      </c>
      <c r="BX2" s="28" t="s">
        <v>1210</v>
      </c>
      <c r="BY2" s="28" t="s">
        <v>1211</v>
      </c>
      <c r="BZ2" s="28" t="s">
        <v>1212</v>
      </c>
      <c r="CA2" s="28" t="s">
        <v>1213</v>
      </c>
      <c r="CB2" s="28" t="s">
        <v>1214</v>
      </c>
      <c r="CC2" s="28" t="s">
        <v>1215</v>
      </c>
      <c r="CD2" s="28" t="s">
        <v>1216</v>
      </c>
      <c r="CE2" s="28" t="s">
        <v>1217</v>
      </c>
      <c r="CF2" s="28" t="s">
        <v>1218</v>
      </c>
      <c r="CG2" s="28" t="s">
        <v>1219</v>
      </c>
      <c r="CH2" s="28" t="s">
        <v>1220</v>
      </c>
      <c r="CI2" s="28" t="s">
        <v>1221</v>
      </c>
      <c r="CJ2" s="28" t="s">
        <v>1222</v>
      </c>
      <c r="CK2" s="28" t="s">
        <v>1223</v>
      </c>
      <c r="CL2" s="28" t="s">
        <v>1224</v>
      </c>
      <c r="CM2" s="28" t="s">
        <v>1225</v>
      </c>
      <c r="CN2" s="28" t="s">
        <v>1226</v>
      </c>
      <c r="CO2" s="28" t="s">
        <v>1227</v>
      </c>
      <c r="CP2" s="28" t="s">
        <v>1228</v>
      </c>
      <c r="CQ2" s="28" t="s">
        <v>1229</v>
      </c>
      <c r="CR2" s="28" t="s">
        <v>1230</v>
      </c>
      <c r="CS2" s="28" t="s">
        <v>1231</v>
      </c>
      <c r="CT2" s="28" t="s">
        <v>1232</v>
      </c>
      <c r="CU2" s="28" t="s">
        <v>1233</v>
      </c>
      <c r="CV2" s="28" t="s">
        <v>1234</v>
      </c>
      <c r="CW2" s="28" t="s">
        <v>1235</v>
      </c>
      <c r="CX2" s="28" t="s">
        <v>1236</v>
      </c>
      <c r="CY2" s="28" t="s">
        <v>1237</v>
      </c>
      <c r="CZ2" s="28" t="s">
        <v>1238</v>
      </c>
      <c r="DA2" s="28" t="s">
        <v>1239</v>
      </c>
      <c r="DB2" s="28" t="s">
        <v>1240</v>
      </c>
      <c r="DC2" s="28" t="s">
        <v>1241</v>
      </c>
      <c r="DD2" s="28" t="s">
        <v>1242</v>
      </c>
      <c r="DE2" s="28" t="s">
        <v>1243</v>
      </c>
      <c r="DF2" s="28" t="s">
        <v>1244</v>
      </c>
      <c r="DG2" s="28" t="s">
        <v>1245</v>
      </c>
      <c r="DH2" s="28" t="s">
        <v>1246</v>
      </c>
    </row>
    <row r="3" spans="1:112" x14ac:dyDescent="0.2">
      <c r="A3" s="3" t="s">
        <v>1015</v>
      </c>
      <c r="B3" s="3">
        <v>372</v>
      </c>
      <c r="C3" s="3">
        <v>342</v>
      </c>
      <c r="D3" s="3">
        <v>254</v>
      </c>
      <c r="E3" s="3">
        <v>271</v>
      </c>
      <c r="F3" s="3">
        <v>306</v>
      </c>
      <c r="G3" s="3">
        <v>270</v>
      </c>
      <c r="H3" s="3">
        <v>399</v>
      </c>
      <c r="I3" s="3">
        <v>350</v>
      </c>
      <c r="J3" s="3">
        <v>395</v>
      </c>
      <c r="K3" s="3">
        <v>334</v>
      </c>
      <c r="L3" s="3">
        <v>315</v>
      </c>
      <c r="M3" s="3">
        <v>397</v>
      </c>
      <c r="N3" s="3">
        <v>325</v>
      </c>
      <c r="O3" s="3">
        <v>335</v>
      </c>
      <c r="P3" s="3">
        <v>267</v>
      </c>
      <c r="Q3" s="3">
        <v>330</v>
      </c>
      <c r="R3" s="3">
        <v>352</v>
      </c>
      <c r="S3" s="3">
        <v>374</v>
      </c>
      <c r="T3" s="3">
        <v>318</v>
      </c>
      <c r="U3" s="3">
        <v>336</v>
      </c>
      <c r="V3" s="3">
        <v>345</v>
      </c>
      <c r="W3" s="3">
        <v>287</v>
      </c>
      <c r="X3" s="3">
        <v>263</v>
      </c>
      <c r="Y3" s="3">
        <v>274</v>
      </c>
      <c r="Z3" s="3">
        <v>259</v>
      </c>
      <c r="AA3" s="3">
        <v>393</v>
      </c>
      <c r="AB3" s="3">
        <v>388</v>
      </c>
      <c r="AC3" s="3">
        <v>334</v>
      </c>
      <c r="AD3" s="3">
        <v>337</v>
      </c>
      <c r="AE3" s="3">
        <v>264</v>
      </c>
      <c r="AF3" s="3">
        <v>307</v>
      </c>
      <c r="AG3" s="3">
        <v>393</v>
      </c>
      <c r="AH3" s="3">
        <v>393</v>
      </c>
      <c r="AI3" s="3">
        <v>386</v>
      </c>
      <c r="AJ3" s="3">
        <v>312</v>
      </c>
      <c r="AK3" s="3">
        <v>318</v>
      </c>
      <c r="AL3" s="3">
        <v>337</v>
      </c>
      <c r="AM3" s="3">
        <v>261</v>
      </c>
      <c r="AN3" s="3">
        <v>344</v>
      </c>
      <c r="AO3" s="3">
        <v>393</v>
      </c>
      <c r="AP3" s="3">
        <v>313</v>
      </c>
      <c r="AQ3" s="3">
        <v>270</v>
      </c>
      <c r="AR3" s="3">
        <v>267</v>
      </c>
      <c r="AS3" s="3">
        <v>349</v>
      </c>
      <c r="AT3" s="3">
        <v>375</v>
      </c>
      <c r="AU3" s="3">
        <v>260</v>
      </c>
      <c r="AV3" s="3">
        <v>322</v>
      </c>
      <c r="AW3" s="3">
        <v>293</v>
      </c>
      <c r="AX3" s="3">
        <v>256</v>
      </c>
      <c r="AY3" s="3">
        <v>322</v>
      </c>
      <c r="AZ3" s="3">
        <v>352</v>
      </c>
      <c r="BA3" s="3">
        <v>261</v>
      </c>
      <c r="BB3" s="3">
        <v>289</v>
      </c>
      <c r="BC3" s="3">
        <v>393</v>
      </c>
      <c r="BD3" s="3">
        <v>252</v>
      </c>
      <c r="BE3" s="3">
        <v>350</v>
      </c>
      <c r="BF3" s="3">
        <v>378</v>
      </c>
      <c r="BG3" s="3">
        <v>304</v>
      </c>
      <c r="BH3" s="3">
        <v>260</v>
      </c>
      <c r="BI3" s="3">
        <v>263</v>
      </c>
      <c r="BJ3" s="3">
        <v>266</v>
      </c>
      <c r="BK3" s="3">
        <v>298</v>
      </c>
      <c r="BL3" s="3">
        <v>329</v>
      </c>
      <c r="BM3" s="3">
        <v>341</v>
      </c>
      <c r="BN3" s="3">
        <v>390</v>
      </c>
      <c r="BO3" s="3">
        <v>284</v>
      </c>
      <c r="BP3" s="3">
        <v>360</v>
      </c>
      <c r="BQ3" s="3">
        <v>350</v>
      </c>
      <c r="BR3" s="3">
        <v>294</v>
      </c>
      <c r="BS3" s="3">
        <v>355</v>
      </c>
      <c r="BT3" s="3">
        <v>296</v>
      </c>
      <c r="BU3" s="3">
        <v>288</v>
      </c>
      <c r="BV3" s="3">
        <v>374</v>
      </c>
      <c r="BW3" s="3">
        <v>252</v>
      </c>
      <c r="BX3" s="3">
        <v>359</v>
      </c>
      <c r="BY3" s="3">
        <v>300</v>
      </c>
      <c r="BZ3" s="3">
        <v>388</v>
      </c>
      <c r="CA3" s="3">
        <v>250</v>
      </c>
      <c r="CB3" s="3">
        <v>318</v>
      </c>
      <c r="CC3" s="3">
        <v>260</v>
      </c>
      <c r="CD3" s="3">
        <v>338</v>
      </c>
      <c r="CE3" s="3">
        <v>308</v>
      </c>
      <c r="CF3" s="3">
        <v>317</v>
      </c>
      <c r="CG3" s="3">
        <v>349</v>
      </c>
      <c r="CH3" s="3">
        <v>257</v>
      </c>
      <c r="CI3" s="3">
        <v>268</v>
      </c>
      <c r="CJ3" s="3">
        <v>331</v>
      </c>
      <c r="CK3" s="3">
        <v>277</v>
      </c>
      <c r="CL3" s="3">
        <v>357</v>
      </c>
      <c r="CM3" s="3">
        <v>379</v>
      </c>
      <c r="CN3" s="3">
        <v>391</v>
      </c>
      <c r="CO3" s="3">
        <v>311</v>
      </c>
      <c r="CP3" s="3">
        <v>358</v>
      </c>
      <c r="CQ3" s="3">
        <v>354</v>
      </c>
      <c r="CR3" s="3">
        <v>251</v>
      </c>
      <c r="CS3" s="3">
        <v>253</v>
      </c>
      <c r="CT3" s="3">
        <v>370</v>
      </c>
      <c r="CU3" s="3">
        <v>373</v>
      </c>
      <c r="CV3" s="3">
        <v>319</v>
      </c>
      <c r="CW3" s="3">
        <v>250</v>
      </c>
      <c r="CX3" s="3">
        <v>306</v>
      </c>
      <c r="CY3" s="3">
        <v>328</v>
      </c>
      <c r="CZ3" s="3">
        <v>270</v>
      </c>
      <c r="DA3" s="3">
        <v>272</v>
      </c>
      <c r="DB3" s="3">
        <v>389</v>
      </c>
      <c r="DC3" s="3">
        <v>389</v>
      </c>
      <c r="DD3" s="3">
        <v>258</v>
      </c>
      <c r="DE3" s="3">
        <v>265</v>
      </c>
      <c r="DF3" s="3">
        <v>355</v>
      </c>
      <c r="DG3" s="3">
        <v>309</v>
      </c>
      <c r="DH3" s="3">
        <v>390</v>
      </c>
    </row>
    <row r="4" spans="1:112" x14ac:dyDescent="0.2">
      <c r="A4" s="3" t="s">
        <v>1016</v>
      </c>
      <c r="B4" s="3">
        <v>346</v>
      </c>
      <c r="C4" s="3">
        <v>257</v>
      </c>
      <c r="D4" s="3">
        <v>389</v>
      </c>
      <c r="E4" s="3">
        <v>338</v>
      </c>
      <c r="F4" s="3">
        <v>361</v>
      </c>
      <c r="G4" s="3">
        <v>280</v>
      </c>
      <c r="H4" s="3">
        <v>349</v>
      </c>
      <c r="I4" s="3">
        <v>357</v>
      </c>
      <c r="J4" s="3">
        <v>312</v>
      </c>
      <c r="K4" s="3">
        <v>360</v>
      </c>
      <c r="L4" s="3">
        <v>347</v>
      </c>
      <c r="M4" s="3">
        <v>374</v>
      </c>
      <c r="N4" s="3">
        <v>338</v>
      </c>
      <c r="O4" s="3">
        <v>356</v>
      </c>
      <c r="P4" s="3">
        <v>255</v>
      </c>
      <c r="Q4" s="3">
        <v>253</v>
      </c>
      <c r="R4" s="3">
        <v>284</v>
      </c>
      <c r="S4" s="3">
        <v>287</v>
      </c>
      <c r="T4" s="3">
        <v>364</v>
      </c>
      <c r="U4" s="3">
        <v>330</v>
      </c>
      <c r="V4" s="3">
        <v>259</v>
      </c>
      <c r="W4" s="3">
        <v>363</v>
      </c>
      <c r="X4" s="3">
        <v>325</v>
      </c>
      <c r="Y4" s="3">
        <v>361</v>
      </c>
      <c r="Z4" s="3">
        <v>265</v>
      </c>
      <c r="AA4" s="3">
        <v>339</v>
      </c>
      <c r="AB4" s="3">
        <v>327</v>
      </c>
      <c r="AC4" s="3">
        <v>363</v>
      </c>
      <c r="AD4" s="3">
        <v>307</v>
      </c>
      <c r="AE4" s="3">
        <v>349</v>
      </c>
      <c r="AF4" s="3">
        <v>298</v>
      </c>
      <c r="AG4" s="3">
        <v>254</v>
      </c>
      <c r="AH4" s="3">
        <v>288</v>
      </c>
      <c r="AI4" s="3">
        <v>300</v>
      </c>
      <c r="AJ4" s="3">
        <v>283</v>
      </c>
      <c r="AK4" s="3">
        <v>359</v>
      </c>
      <c r="AL4" s="3">
        <v>267</v>
      </c>
      <c r="AM4" s="3">
        <v>369</v>
      </c>
      <c r="AN4" s="3">
        <v>308</v>
      </c>
      <c r="AO4" s="3">
        <v>384</v>
      </c>
      <c r="AP4" s="3">
        <v>297</v>
      </c>
      <c r="AQ4" s="3">
        <v>328</v>
      </c>
      <c r="AR4" s="3">
        <v>289</v>
      </c>
      <c r="AS4" s="3">
        <v>372</v>
      </c>
      <c r="AT4" s="3">
        <v>386</v>
      </c>
      <c r="AU4" s="3">
        <v>281</v>
      </c>
      <c r="AV4" s="3">
        <v>325</v>
      </c>
      <c r="AW4" s="3">
        <v>341</v>
      </c>
      <c r="AX4" s="3">
        <v>330</v>
      </c>
      <c r="AY4" s="3">
        <v>378</v>
      </c>
      <c r="AZ4" s="3">
        <v>254</v>
      </c>
      <c r="BA4" s="3">
        <v>281</v>
      </c>
      <c r="BB4" s="3">
        <v>299</v>
      </c>
      <c r="BC4" s="3">
        <v>346</v>
      </c>
      <c r="BD4" s="3">
        <v>339</v>
      </c>
      <c r="BE4" s="3">
        <v>316</v>
      </c>
      <c r="BF4" s="3">
        <v>394</v>
      </c>
      <c r="BG4" s="3">
        <v>281</v>
      </c>
      <c r="BH4" s="3">
        <v>250</v>
      </c>
      <c r="BI4" s="3">
        <v>335</v>
      </c>
      <c r="BJ4" s="3">
        <v>279</v>
      </c>
      <c r="BK4" s="3">
        <v>318</v>
      </c>
      <c r="BL4" s="3">
        <v>266</v>
      </c>
      <c r="BM4" s="3">
        <v>400</v>
      </c>
      <c r="BN4" s="3">
        <v>349</v>
      </c>
      <c r="BO4" s="3">
        <v>299</v>
      </c>
      <c r="BP4" s="3">
        <v>287</v>
      </c>
      <c r="BQ4" s="3">
        <v>343</v>
      </c>
      <c r="BR4" s="3">
        <v>290</v>
      </c>
      <c r="BS4" s="3">
        <v>351</v>
      </c>
      <c r="BT4" s="3">
        <v>277</v>
      </c>
      <c r="BU4" s="3">
        <v>337</v>
      </c>
      <c r="BV4" s="3">
        <v>283</v>
      </c>
      <c r="BW4" s="3">
        <v>262</v>
      </c>
      <c r="BX4" s="3">
        <v>330</v>
      </c>
      <c r="BY4" s="3">
        <v>351</v>
      </c>
      <c r="BZ4" s="3">
        <v>272</v>
      </c>
      <c r="CA4" s="3">
        <v>254</v>
      </c>
      <c r="CB4" s="3">
        <v>276</v>
      </c>
      <c r="CC4" s="3">
        <v>329</v>
      </c>
      <c r="CD4" s="3">
        <v>329</v>
      </c>
      <c r="CE4" s="3">
        <v>256</v>
      </c>
      <c r="CF4" s="3">
        <v>312</v>
      </c>
      <c r="CG4" s="3">
        <v>356</v>
      </c>
      <c r="CH4" s="3">
        <v>321</v>
      </c>
      <c r="CI4" s="3">
        <v>261</v>
      </c>
      <c r="CJ4" s="3">
        <v>393</v>
      </c>
      <c r="CK4" s="3">
        <v>388</v>
      </c>
      <c r="CL4" s="3">
        <v>368</v>
      </c>
      <c r="CM4" s="3">
        <v>393</v>
      </c>
      <c r="CN4" s="3">
        <v>397</v>
      </c>
      <c r="CO4" s="3">
        <v>373</v>
      </c>
      <c r="CP4" s="3">
        <v>277</v>
      </c>
      <c r="CQ4" s="3">
        <v>388</v>
      </c>
      <c r="CR4" s="3">
        <v>348</v>
      </c>
      <c r="CS4" s="3">
        <v>382</v>
      </c>
      <c r="CT4" s="3">
        <v>313</v>
      </c>
      <c r="CU4" s="3">
        <v>349</v>
      </c>
      <c r="CV4" s="3">
        <v>262</v>
      </c>
      <c r="CW4" s="3">
        <v>284</v>
      </c>
      <c r="CX4" s="3">
        <v>260</v>
      </c>
      <c r="CY4" s="3">
        <v>372</v>
      </c>
      <c r="CZ4" s="3">
        <v>261</v>
      </c>
      <c r="DA4" s="3">
        <v>388</v>
      </c>
      <c r="DB4" s="3">
        <v>293</v>
      </c>
      <c r="DC4" s="3">
        <v>303</v>
      </c>
      <c r="DD4" s="3">
        <v>254</v>
      </c>
      <c r="DE4" s="3">
        <v>351</v>
      </c>
      <c r="DF4" s="3">
        <v>397</v>
      </c>
      <c r="DG4" s="3">
        <v>265</v>
      </c>
      <c r="DH4" s="3">
        <v>304</v>
      </c>
    </row>
    <row r="5" spans="1:112" x14ac:dyDescent="0.2">
      <c r="A5" s="3" t="s">
        <v>1017</v>
      </c>
      <c r="B5" s="3">
        <v>387</v>
      </c>
      <c r="C5" s="3">
        <v>307</v>
      </c>
      <c r="D5" s="3">
        <v>341</v>
      </c>
      <c r="E5" s="3">
        <v>267</v>
      </c>
      <c r="F5" s="3">
        <v>380</v>
      </c>
      <c r="G5" s="3">
        <v>294</v>
      </c>
      <c r="H5" s="3">
        <v>357</v>
      </c>
      <c r="I5" s="3">
        <v>265</v>
      </c>
      <c r="J5" s="3">
        <v>393</v>
      </c>
      <c r="K5" s="3">
        <v>319</v>
      </c>
      <c r="L5" s="3">
        <v>260</v>
      </c>
      <c r="M5" s="3">
        <v>277</v>
      </c>
      <c r="N5" s="3">
        <v>289</v>
      </c>
      <c r="O5" s="3">
        <v>300</v>
      </c>
      <c r="P5" s="3">
        <v>370</v>
      </c>
      <c r="Q5" s="3">
        <v>298</v>
      </c>
      <c r="R5" s="3">
        <v>290</v>
      </c>
      <c r="S5" s="3">
        <v>354</v>
      </c>
      <c r="T5" s="3">
        <v>303</v>
      </c>
      <c r="U5" s="3">
        <v>267</v>
      </c>
      <c r="V5" s="3">
        <v>315</v>
      </c>
      <c r="W5" s="3">
        <v>279</v>
      </c>
      <c r="X5" s="3">
        <v>379</v>
      </c>
      <c r="Y5" s="3">
        <v>307</v>
      </c>
      <c r="Z5" s="3">
        <v>288</v>
      </c>
      <c r="AA5" s="3">
        <v>359</v>
      </c>
      <c r="AB5" s="3">
        <v>293</v>
      </c>
      <c r="AC5" s="3">
        <v>349</v>
      </c>
      <c r="AD5" s="3">
        <v>298</v>
      </c>
      <c r="AE5" s="3">
        <v>267</v>
      </c>
      <c r="AF5" s="3">
        <v>264</v>
      </c>
      <c r="AG5" s="3">
        <v>293</v>
      </c>
      <c r="AH5" s="3">
        <v>314</v>
      </c>
      <c r="AI5" s="3">
        <v>337</v>
      </c>
      <c r="AJ5" s="3">
        <v>334</v>
      </c>
      <c r="AK5" s="3">
        <v>318</v>
      </c>
      <c r="AL5" s="3">
        <v>363</v>
      </c>
      <c r="AM5" s="3">
        <v>259</v>
      </c>
      <c r="AN5" s="3">
        <v>397</v>
      </c>
      <c r="AO5" s="3">
        <v>353</v>
      </c>
      <c r="AP5" s="3">
        <v>399</v>
      </c>
      <c r="AQ5" s="3">
        <v>278</v>
      </c>
      <c r="AR5" s="3">
        <v>287</v>
      </c>
      <c r="AS5" s="3">
        <v>277</v>
      </c>
      <c r="AT5" s="3">
        <v>338</v>
      </c>
      <c r="AU5" s="3">
        <v>331</v>
      </c>
      <c r="AV5" s="3">
        <v>365</v>
      </c>
      <c r="AW5" s="3">
        <v>284</v>
      </c>
      <c r="AX5" s="3">
        <v>367</v>
      </c>
      <c r="AY5" s="3">
        <v>268</v>
      </c>
      <c r="AZ5" s="3">
        <v>370</v>
      </c>
      <c r="BA5" s="3">
        <v>380</v>
      </c>
      <c r="BB5" s="3">
        <v>346</v>
      </c>
      <c r="BC5" s="3">
        <v>365</v>
      </c>
      <c r="BD5" s="3">
        <v>364</v>
      </c>
      <c r="BE5" s="3">
        <v>391</v>
      </c>
      <c r="BF5" s="3">
        <v>337</v>
      </c>
      <c r="BG5" s="3">
        <v>356</v>
      </c>
      <c r="BH5" s="3">
        <v>287</v>
      </c>
      <c r="BI5" s="3">
        <v>330</v>
      </c>
      <c r="BJ5" s="3">
        <v>309</v>
      </c>
      <c r="BK5" s="3">
        <v>255</v>
      </c>
      <c r="BL5" s="3">
        <v>322</v>
      </c>
      <c r="BM5" s="3">
        <v>316</v>
      </c>
      <c r="BN5" s="3">
        <v>326</v>
      </c>
      <c r="BO5" s="3">
        <v>307</v>
      </c>
      <c r="BP5" s="3">
        <v>400</v>
      </c>
      <c r="BQ5" s="3">
        <v>366</v>
      </c>
      <c r="BR5" s="3">
        <v>255</v>
      </c>
      <c r="BS5" s="3">
        <v>283</v>
      </c>
      <c r="BT5" s="3">
        <v>279</v>
      </c>
      <c r="BU5" s="3">
        <v>392</v>
      </c>
      <c r="BV5" s="3">
        <v>333</v>
      </c>
      <c r="BW5" s="3">
        <v>320</v>
      </c>
      <c r="BX5" s="3">
        <v>387</v>
      </c>
      <c r="BY5" s="3">
        <v>290</v>
      </c>
      <c r="BZ5" s="3">
        <v>282</v>
      </c>
      <c r="CA5" s="3">
        <v>339</v>
      </c>
      <c r="CB5" s="3">
        <v>317</v>
      </c>
      <c r="CC5" s="3">
        <v>328</v>
      </c>
      <c r="CD5" s="3">
        <v>306</v>
      </c>
      <c r="CE5" s="3">
        <v>266</v>
      </c>
      <c r="CF5" s="3">
        <v>266</v>
      </c>
      <c r="CG5" s="3">
        <v>335</v>
      </c>
      <c r="CH5" s="3">
        <v>291</v>
      </c>
      <c r="CI5" s="3">
        <v>367</v>
      </c>
      <c r="CJ5" s="3">
        <v>310</v>
      </c>
      <c r="CK5" s="3">
        <v>386</v>
      </c>
      <c r="CL5" s="3">
        <v>381</v>
      </c>
      <c r="CM5" s="3">
        <v>327</v>
      </c>
      <c r="CN5" s="3">
        <v>266</v>
      </c>
      <c r="CO5" s="3">
        <v>319</v>
      </c>
      <c r="CP5" s="3">
        <v>343</v>
      </c>
      <c r="CQ5" s="3">
        <v>400</v>
      </c>
      <c r="CR5" s="3">
        <v>368</v>
      </c>
      <c r="CS5" s="3">
        <v>311</v>
      </c>
      <c r="CT5" s="3">
        <v>365</v>
      </c>
      <c r="CU5" s="3">
        <v>267</v>
      </c>
      <c r="CV5" s="3">
        <v>285</v>
      </c>
      <c r="CW5" s="3">
        <v>253</v>
      </c>
      <c r="CX5" s="3">
        <v>368</v>
      </c>
      <c r="CY5" s="3">
        <v>287</v>
      </c>
      <c r="CZ5" s="3">
        <v>379</v>
      </c>
      <c r="DA5" s="3">
        <v>387</v>
      </c>
      <c r="DB5" s="3">
        <v>366</v>
      </c>
      <c r="DC5" s="3">
        <v>252</v>
      </c>
      <c r="DD5" s="3">
        <v>260</v>
      </c>
      <c r="DE5" s="3">
        <v>362</v>
      </c>
      <c r="DF5" s="3">
        <v>335</v>
      </c>
      <c r="DG5" s="3">
        <v>327</v>
      </c>
      <c r="DH5" s="3">
        <v>326</v>
      </c>
    </row>
    <row r="6" spans="1:112" x14ac:dyDescent="0.2">
      <c r="A6" s="3" t="s">
        <v>1018</v>
      </c>
      <c r="B6" s="3">
        <v>278</v>
      </c>
      <c r="C6" s="3">
        <v>289</v>
      </c>
      <c r="D6" s="3">
        <v>310</v>
      </c>
      <c r="E6" s="3">
        <v>291</v>
      </c>
      <c r="F6" s="3">
        <v>284</v>
      </c>
      <c r="G6" s="3">
        <v>374</v>
      </c>
      <c r="H6" s="3">
        <v>296</v>
      </c>
      <c r="I6" s="3">
        <v>300</v>
      </c>
      <c r="J6" s="3">
        <v>257</v>
      </c>
      <c r="K6" s="3">
        <v>358</v>
      </c>
      <c r="L6" s="3">
        <v>396</v>
      </c>
      <c r="M6" s="3">
        <v>300</v>
      </c>
      <c r="N6" s="3">
        <v>353</v>
      </c>
      <c r="O6" s="3">
        <v>250</v>
      </c>
      <c r="P6" s="3">
        <v>371</v>
      </c>
      <c r="Q6" s="3">
        <v>285</v>
      </c>
      <c r="R6" s="3">
        <v>308</v>
      </c>
      <c r="S6" s="3">
        <v>254</v>
      </c>
      <c r="T6" s="3">
        <v>394</v>
      </c>
      <c r="U6" s="3">
        <v>314</v>
      </c>
      <c r="V6" s="3">
        <v>252</v>
      </c>
      <c r="W6" s="3">
        <v>279</v>
      </c>
      <c r="X6" s="3">
        <v>304</v>
      </c>
      <c r="Y6" s="3">
        <v>280</v>
      </c>
      <c r="Z6" s="3">
        <v>275</v>
      </c>
      <c r="AA6" s="3">
        <v>303</v>
      </c>
      <c r="AB6" s="3">
        <v>252</v>
      </c>
      <c r="AC6" s="3">
        <v>343</v>
      </c>
      <c r="AD6" s="3">
        <v>378</v>
      </c>
      <c r="AE6" s="3">
        <v>384</v>
      </c>
      <c r="AF6" s="3">
        <v>329</v>
      </c>
      <c r="AG6" s="3">
        <v>347</v>
      </c>
      <c r="AH6" s="3">
        <v>377</v>
      </c>
      <c r="AI6" s="3">
        <v>261</v>
      </c>
      <c r="AJ6" s="3">
        <v>298</v>
      </c>
      <c r="AK6" s="3">
        <v>354</v>
      </c>
      <c r="AL6" s="3">
        <v>348</v>
      </c>
      <c r="AM6" s="3">
        <v>357</v>
      </c>
      <c r="AN6" s="3">
        <v>259</v>
      </c>
      <c r="AO6" s="3">
        <v>290</v>
      </c>
      <c r="AP6" s="3">
        <v>299</v>
      </c>
      <c r="AQ6" s="3">
        <v>265</v>
      </c>
      <c r="AR6" s="3">
        <v>386</v>
      </c>
      <c r="AS6" s="3">
        <v>305</v>
      </c>
      <c r="AT6" s="3">
        <v>318</v>
      </c>
      <c r="AU6" s="3">
        <v>269</v>
      </c>
      <c r="AV6" s="3">
        <v>374</v>
      </c>
      <c r="AW6" s="3">
        <v>270</v>
      </c>
      <c r="AX6" s="3">
        <v>292</v>
      </c>
      <c r="AY6" s="3">
        <v>339</v>
      </c>
      <c r="AZ6" s="3">
        <v>381</v>
      </c>
      <c r="BA6" s="3">
        <v>250</v>
      </c>
      <c r="BB6" s="3">
        <v>380</v>
      </c>
      <c r="BC6" s="3">
        <v>327</v>
      </c>
      <c r="BD6" s="3">
        <v>335</v>
      </c>
      <c r="BE6" s="3">
        <v>339</v>
      </c>
      <c r="BF6" s="3">
        <v>324</v>
      </c>
      <c r="BG6" s="3">
        <v>357</v>
      </c>
      <c r="BH6" s="3">
        <v>314</v>
      </c>
      <c r="BI6" s="3">
        <v>332</v>
      </c>
      <c r="BJ6" s="3">
        <v>269</v>
      </c>
      <c r="BK6" s="3">
        <v>363</v>
      </c>
      <c r="BL6" s="3">
        <v>279</v>
      </c>
      <c r="BM6" s="3">
        <v>265</v>
      </c>
      <c r="BN6" s="3">
        <v>305</v>
      </c>
      <c r="BO6" s="3">
        <v>365</v>
      </c>
      <c r="BP6" s="3">
        <v>282</v>
      </c>
      <c r="BQ6" s="3">
        <v>321</v>
      </c>
      <c r="BR6" s="3">
        <v>259</v>
      </c>
      <c r="BS6" s="3">
        <v>259</v>
      </c>
      <c r="BT6" s="3">
        <v>330</v>
      </c>
      <c r="BU6" s="3">
        <v>295</v>
      </c>
      <c r="BV6" s="3">
        <v>348</v>
      </c>
      <c r="BW6" s="3">
        <v>262</v>
      </c>
      <c r="BX6" s="3">
        <v>385</v>
      </c>
      <c r="BY6" s="3">
        <v>280</v>
      </c>
      <c r="BZ6" s="3">
        <v>375</v>
      </c>
      <c r="CA6" s="3">
        <v>334</v>
      </c>
      <c r="CB6" s="3">
        <v>398</v>
      </c>
      <c r="CC6" s="3">
        <v>362</v>
      </c>
      <c r="CD6" s="3">
        <v>379</v>
      </c>
      <c r="CE6" s="3">
        <v>287</v>
      </c>
      <c r="CF6" s="3">
        <v>271</v>
      </c>
      <c r="CG6" s="3">
        <v>339</v>
      </c>
      <c r="CH6" s="3">
        <v>335</v>
      </c>
      <c r="CI6" s="3">
        <v>262</v>
      </c>
      <c r="CJ6" s="3">
        <v>294</v>
      </c>
      <c r="CK6" s="3">
        <v>381</v>
      </c>
      <c r="CL6" s="3">
        <v>261</v>
      </c>
      <c r="CM6" s="3">
        <v>371</v>
      </c>
      <c r="CN6" s="3">
        <v>309</v>
      </c>
      <c r="CO6" s="3">
        <v>278</v>
      </c>
      <c r="CP6" s="3">
        <v>253</v>
      </c>
      <c r="CQ6" s="3">
        <v>308</v>
      </c>
      <c r="CR6" s="3">
        <v>369</v>
      </c>
      <c r="CS6" s="3">
        <v>265</v>
      </c>
      <c r="CT6" s="3">
        <v>279</v>
      </c>
      <c r="CU6" s="3">
        <v>258</v>
      </c>
      <c r="CV6" s="3">
        <v>332</v>
      </c>
      <c r="CW6" s="3">
        <v>305</v>
      </c>
      <c r="CX6" s="3">
        <v>277</v>
      </c>
      <c r="CY6" s="3">
        <v>373</v>
      </c>
      <c r="CZ6" s="3">
        <v>326</v>
      </c>
      <c r="DA6" s="3">
        <v>350</v>
      </c>
      <c r="DB6" s="3">
        <v>383</v>
      </c>
      <c r="DC6" s="3">
        <v>324</v>
      </c>
      <c r="DD6" s="3">
        <v>387</v>
      </c>
      <c r="DE6" s="3">
        <v>276</v>
      </c>
      <c r="DF6" s="3">
        <v>259</v>
      </c>
      <c r="DG6" s="3">
        <v>318</v>
      </c>
      <c r="DH6" s="3">
        <v>313</v>
      </c>
    </row>
    <row r="7" spans="1:112" x14ac:dyDescent="0.2">
      <c r="A7" s="3" t="s">
        <v>1019</v>
      </c>
      <c r="B7" s="3">
        <v>308</v>
      </c>
      <c r="C7" s="3">
        <v>348</v>
      </c>
      <c r="D7" s="3">
        <v>362</v>
      </c>
      <c r="E7" s="3">
        <v>367</v>
      </c>
      <c r="F7" s="3">
        <v>298</v>
      </c>
      <c r="G7" s="3">
        <v>399</v>
      </c>
      <c r="H7" s="3">
        <v>263</v>
      </c>
      <c r="I7" s="3">
        <v>264</v>
      </c>
      <c r="J7" s="3">
        <v>399</v>
      </c>
      <c r="K7" s="3">
        <v>256</v>
      </c>
      <c r="L7" s="3">
        <v>331</v>
      </c>
      <c r="M7" s="3">
        <v>277</v>
      </c>
      <c r="N7" s="3">
        <v>306</v>
      </c>
      <c r="O7" s="3">
        <v>266</v>
      </c>
      <c r="P7" s="3">
        <v>377</v>
      </c>
      <c r="Q7" s="3">
        <v>281</v>
      </c>
      <c r="R7" s="3">
        <v>274</v>
      </c>
      <c r="S7" s="3">
        <v>315</v>
      </c>
      <c r="T7" s="3">
        <v>336</v>
      </c>
      <c r="U7" s="3">
        <v>309</v>
      </c>
      <c r="V7" s="3">
        <v>345</v>
      </c>
      <c r="W7" s="3">
        <v>310</v>
      </c>
      <c r="X7" s="3">
        <v>322</v>
      </c>
      <c r="Y7" s="3">
        <v>252</v>
      </c>
      <c r="Z7" s="3">
        <v>390</v>
      </c>
      <c r="AA7" s="3">
        <v>278</v>
      </c>
      <c r="AB7" s="3">
        <v>262</v>
      </c>
      <c r="AC7" s="3">
        <v>346</v>
      </c>
      <c r="AD7" s="3">
        <v>250</v>
      </c>
      <c r="AE7" s="3">
        <v>350</v>
      </c>
      <c r="AF7" s="3">
        <v>343</v>
      </c>
      <c r="AG7" s="3">
        <v>343</v>
      </c>
      <c r="AH7" s="3">
        <v>296</v>
      </c>
      <c r="AI7" s="3">
        <v>316</v>
      </c>
      <c r="AJ7" s="3">
        <v>329</v>
      </c>
      <c r="AK7" s="3">
        <v>275</v>
      </c>
      <c r="AL7" s="3">
        <v>310</v>
      </c>
      <c r="AM7" s="3">
        <v>275</v>
      </c>
      <c r="AN7" s="3">
        <v>345</v>
      </c>
      <c r="AO7" s="3">
        <v>361</v>
      </c>
      <c r="AP7" s="3">
        <v>364</v>
      </c>
      <c r="AQ7" s="3">
        <v>366</v>
      </c>
      <c r="AR7" s="3">
        <v>303</v>
      </c>
      <c r="AS7" s="3">
        <v>302</v>
      </c>
      <c r="AT7" s="3">
        <v>322</v>
      </c>
      <c r="AU7" s="3">
        <v>337</v>
      </c>
      <c r="AV7" s="3">
        <v>310</v>
      </c>
      <c r="AW7" s="3">
        <v>339</v>
      </c>
      <c r="AX7" s="3">
        <v>284</v>
      </c>
      <c r="AY7" s="3">
        <v>309</v>
      </c>
      <c r="AZ7" s="3">
        <v>298</v>
      </c>
      <c r="BA7" s="3">
        <v>353</v>
      </c>
      <c r="BB7" s="3">
        <v>335</v>
      </c>
      <c r="BC7" s="3">
        <v>257</v>
      </c>
      <c r="BD7" s="3">
        <v>285</v>
      </c>
      <c r="BE7" s="3">
        <v>331</v>
      </c>
      <c r="BF7" s="3">
        <v>255</v>
      </c>
      <c r="BG7" s="3">
        <v>396</v>
      </c>
      <c r="BH7" s="3">
        <v>303</v>
      </c>
      <c r="BI7" s="3">
        <v>363</v>
      </c>
      <c r="BJ7" s="3">
        <v>372</v>
      </c>
      <c r="BK7" s="3">
        <v>300</v>
      </c>
      <c r="BL7" s="3">
        <v>363</v>
      </c>
      <c r="BM7" s="3">
        <v>336</v>
      </c>
      <c r="BN7" s="3">
        <v>333</v>
      </c>
      <c r="BO7" s="3">
        <v>292</v>
      </c>
      <c r="BP7" s="3">
        <v>372</v>
      </c>
      <c r="BQ7" s="3">
        <v>319</v>
      </c>
      <c r="BR7" s="3">
        <v>396</v>
      </c>
      <c r="BS7" s="3">
        <v>382</v>
      </c>
      <c r="BT7" s="3">
        <v>263</v>
      </c>
      <c r="BU7" s="3">
        <v>317</v>
      </c>
      <c r="BV7" s="3">
        <v>269</v>
      </c>
      <c r="BW7" s="3">
        <v>278</v>
      </c>
      <c r="BX7" s="3">
        <v>281</v>
      </c>
      <c r="BY7" s="3">
        <v>330</v>
      </c>
      <c r="BZ7" s="3">
        <v>299</v>
      </c>
      <c r="CA7" s="3">
        <v>335</v>
      </c>
      <c r="CB7" s="3">
        <v>358</v>
      </c>
      <c r="CC7" s="3">
        <v>374</v>
      </c>
      <c r="CD7" s="3">
        <v>359</v>
      </c>
      <c r="CE7" s="3">
        <v>334</v>
      </c>
      <c r="CF7" s="3">
        <v>336</v>
      </c>
      <c r="CG7" s="3">
        <v>313</v>
      </c>
      <c r="CH7" s="3">
        <v>331</v>
      </c>
      <c r="CI7" s="3">
        <v>288</v>
      </c>
      <c r="CJ7" s="3">
        <v>392</v>
      </c>
      <c r="CK7" s="3">
        <v>329</v>
      </c>
      <c r="CL7" s="3">
        <v>295</v>
      </c>
      <c r="CM7" s="3">
        <v>266</v>
      </c>
      <c r="CN7" s="3">
        <v>329</v>
      </c>
      <c r="CO7" s="3">
        <v>268</v>
      </c>
      <c r="CP7" s="3">
        <v>338</v>
      </c>
      <c r="CQ7" s="3">
        <v>253</v>
      </c>
      <c r="CR7" s="3">
        <v>321</v>
      </c>
      <c r="CS7" s="3">
        <v>354</v>
      </c>
      <c r="CT7" s="3">
        <v>305</v>
      </c>
      <c r="CU7" s="3">
        <v>251</v>
      </c>
      <c r="CV7" s="3">
        <v>346</v>
      </c>
      <c r="CW7" s="3">
        <v>388</v>
      </c>
      <c r="CX7" s="3">
        <v>293</v>
      </c>
      <c r="CY7" s="3">
        <v>303</v>
      </c>
      <c r="CZ7" s="3">
        <v>268</v>
      </c>
      <c r="DA7" s="3">
        <v>285</v>
      </c>
      <c r="DB7" s="3">
        <v>331</v>
      </c>
      <c r="DC7" s="3">
        <v>356</v>
      </c>
      <c r="DD7" s="3">
        <v>337</v>
      </c>
      <c r="DE7" s="3">
        <v>388</v>
      </c>
      <c r="DF7" s="3">
        <v>271</v>
      </c>
      <c r="DG7" s="3">
        <v>324</v>
      </c>
      <c r="DH7" s="3">
        <v>252</v>
      </c>
    </row>
    <row r="8" spans="1:112" x14ac:dyDescent="0.2">
      <c r="A8" s="3" t="s">
        <v>1020</v>
      </c>
      <c r="B8" s="3">
        <v>301</v>
      </c>
      <c r="C8" s="3">
        <v>328</v>
      </c>
      <c r="D8" s="3">
        <v>394</v>
      </c>
      <c r="E8" s="3">
        <v>337</v>
      </c>
      <c r="F8" s="3">
        <v>316</v>
      </c>
      <c r="G8" s="3">
        <v>321</v>
      </c>
      <c r="H8" s="3">
        <v>316</v>
      </c>
      <c r="I8" s="3">
        <v>284</v>
      </c>
      <c r="J8" s="3">
        <v>358</v>
      </c>
      <c r="K8" s="3">
        <v>322</v>
      </c>
      <c r="L8" s="3">
        <v>293</v>
      </c>
      <c r="M8" s="3">
        <v>394</v>
      </c>
      <c r="N8" s="3">
        <v>337</v>
      </c>
      <c r="O8" s="3">
        <v>324</v>
      </c>
      <c r="P8" s="3">
        <v>312</v>
      </c>
      <c r="Q8" s="3">
        <v>300</v>
      </c>
      <c r="R8" s="3">
        <v>257</v>
      </c>
      <c r="S8" s="3">
        <v>261</v>
      </c>
      <c r="T8" s="3">
        <v>261</v>
      </c>
      <c r="U8" s="3">
        <v>336</v>
      </c>
      <c r="V8" s="3">
        <v>343</v>
      </c>
      <c r="W8" s="3">
        <v>394</v>
      </c>
      <c r="X8" s="3">
        <v>260</v>
      </c>
      <c r="Y8" s="3">
        <v>302</v>
      </c>
      <c r="Z8" s="3">
        <v>295</v>
      </c>
      <c r="AA8" s="3">
        <v>270</v>
      </c>
      <c r="AB8" s="3">
        <v>254</v>
      </c>
      <c r="AC8" s="3">
        <v>284</v>
      </c>
      <c r="AD8" s="3">
        <v>269</v>
      </c>
      <c r="AE8" s="3">
        <v>373</v>
      </c>
      <c r="AF8" s="3">
        <v>364</v>
      </c>
      <c r="AG8" s="3">
        <v>363</v>
      </c>
      <c r="AH8" s="3">
        <v>259</v>
      </c>
      <c r="AI8" s="3">
        <v>337</v>
      </c>
      <c r="AJ8" s="3">
        <v>372</v>
      </c>
      <c r="AK8" s="3">
        <v>331</v>
      </c>
      <c r="AL8" s="3">
        <v>362</v>
      </c>
      <c r="AM8" s="3">
        <v>369</v>
      </c>
      <c r="AN8" s="3">
        <v>353</v>
      </c>
      <c r="AO8" s="3">
        <v>258</v>
      </c>
      <c r="AP8" s="3">
        <v>271</v>
      </c>
      <c r="AQ8" s="3">
        <v>331</v>
      </c>
      <c r="AR8" s="3">
        <v>359</v>
      </c>
      <c r="AS8" s="3">
        <v>291</v>
      </c>
      <c r="AT8" s="3">
        <v>365</v>
      </c>
      <c r="AU8" s="3">
        <v>321</v>
      </c>
      <c r="AV8" s="3">
        <v>350</v>
      </c>
      <c r="AW8" s="3">
        <v>308</v>
      </c>
      <c r="AX8" s="3">
        <v>380</v>
      </c>
      <c r="AY8" s="3">
        <v>333</v>
      </c>
      <c r="AZ8" s="3">
        <v>361</v>
      </c>
      <c r="BA8" s="3">
        <v>283</v>
      </c>
      <c r="BB8" s="3">
        <v>359</v>
      </c>
      <c r="BC8" s="3">
        <v>390</v>
      </c>
      <c r="BD8" s="3">
        <v>262</v>
      </c>
      <c r="BE8" s="3">
        <v>370</v>
      </c>
      <c r="BF8" s="3">
        <v>394</v>
      </c>
      <c r="BG8" s="3">
        <v>250</v>
      </c>
      <c r="BH8" s="3">
        <v>263</v>
      </c>
      <c r="BI8" s="3">
        <v>379</v>
      </c>
      <c r="BJ8" s="3">
        <v>381</v>
      </c>
      <c r="BK8" s="3">
        <v>269</v>
      </c>
      <c r="BL8" s="3">
        <v>373</v>
      </c>
      <c r="BM8" s="3">
        <v>365</v>
      </c>
      <c r="BN8" s="3">
        <v>301</v>
      </c>
      <c r="BO8" s="3">
        <v>368</v>
      </c>
      <c r="BP8" s="3">
        <v>352</v>
      </c>
      <c r="BQ8" s="3">
        <v>356</v>
      </c>
      <c r="BR8" s="3">
        <v>322</v>
      </c>
      <c r="BS8" s="3">
        <v>303</v>
      </c>
      <c r="BT8" s="3">
        <v>384</v>
      </c>
      <c r="BU8" s="3">
        <v>328</v>
      </c>
      <c r="BV8" s="3">
        <v>288</v>
      </c>
      <c r="BW8" s="3">
        <v>318</v>
      </c>
      <c r="BX8" s="3">
        <v>290</v>
      </c>
      <c r="BY8" s="3">
        <v>374</v>
      </c>
      <c r="BZ8" s="3">
        <v>365</v>
      </c>
      <c r="CA8" s="3">
        <v>328</v>
      </c>
      <c r="CB8" s="3">
        <v>254</v>
      </c>
      <c r="CC8" s="3">
        <v>350</v>
      </c>
      <c r="CD8" s="3">
        <v>316</v>
      </c>
      <c r="CE8" s="3">
        <v>252</v>
      </c>
      <c r="CF8" s="3">
        <v>342</v>
      </c>
      <c r="CG8" s="3">
        <v>252</v>
      </c>
      <c r="CH8" s="3">
        <v>339</v>
      </c>
      <c r="CI8" s="3">
        <v>355</v>
      </c>
      <c r="CJ8" s="3">
        <v>269</v>
      </c>
      <c r="CK8" s="3">
        <v>258</v>
      </c>
      <c r="CL8" s="3">
        <v>270</v>
      </c>
      <c r="CM8" s="3">
        <v>389</v>
      </c>
      <c r="CN8" s="3">
        <v>255</v>
      </c>
      <c r="CO8" s="3">
        <v>355</v>
      </c>
      <c r="CP8" s="3">
        <v>266</v>
      </c>
      <c r="CQ8" s="3">
        <v>345</v>
      </c>
      <c r="CR8" s="3">
        <v>350</v>
      </c>
      <c r="CS8" s="3">
        <v>384</v>
      </c>
      <c r="CT8" s="3">
        <v>360</v>
      </c>
      <c r="CU8" s="3">
        <v>256</v>
      </c>
      <c r="CV8" s="3">
        <v>382</v>
      </c>
      <c r="CW8" s="3">
        <v>269</v>
      </c>
      <c r="CX8" s="3">
        <v>298</v>
      </c>
      <c r="CY8" s="3">
        <v>359</v>
      </c>
      <c r="CZ8" s="3">
        <v>378</v>
      </c>
      <c r="DA8" s="3">
        <v>395</v>
      </c>
      <c r="DB8" s="3">
        <v>343</v>
      </c>
      <c r="DC8" s="3">
        <v>279</v>
      </c>
      <c r="DD8" s="3">
        <v>360</v>
      </c>
      <c r="DE8" s="3">
        <v>263</v>
      </c>
      <c r="DF8" s="3">
        <v>334</v>
      </c>
      <c r="DG8" s="3">
        <v>262</v>
      </c>
      <c r="DH8" s="3">
        <v>296</v>
      </c>
    </row>
    <row r="9" spans="1:112" x14ac:dyDescent="0.2">
      <c r="A9" s="3" t="s">
        <v>1021</v>
      </c>
      <c r="B9" s="3">
        <v>284</v>
      </c>
      <c r="C9" s="3">
        <v>369</v>
      </c>
      <c r="D9" s="3">
        <v>355</v>
      </c>
      <c r="E9" s="3">
        <v>281</v>
      </c>
      <c r="F9" s="3">
        <v>279</v>
      </c>
      <c r="G9" s="3">
        <v>314</v>
      </c>
      <c r="H9" s="3">
        <v>377</v>
      </c>
      <c r="I9" s="3">
        <v>269</v>
      </c>
      <c r="J9" s="3">
        <v>261</v>
      </c>
      <c r="K9" s="3">
        <v>309</v>
      </c>
      <c r="L9" s="3">
        <v>374</v>
      </c>
      <c r="M9" s="3">
        <v>376</v>
      </c>
      <c r="N9" s="3">
        <v>336</v>
      </c>
      <c r="O9" s="3">
        <v>253</v>
      </c>
      <c r="P9" s="3">
        <v>382</v>
      </c>
      <c r="Q9" s="3">
        <v>350</v>
      </c>
      <c r="R9" s="3">
        <v>292</v>
      </c>
      <c r="S9" s="3">
        <v>330</v>
      </c>
      <c r="T9" s="3">
        <v>308</v>
      </c>
      <c r="U9" s="3">
        <v>329</v>
      </c>
      <c r="V9" s="3">
        <v>397</v>
      </c>
      <c r="W9" s="3">
        <v>260</v>
      </c>
      <c r="X9" s="3">
        <v>270</v>
      </c>
      <c r="Y9" s="3">
        <v>361</v>
      </c>
      <c r="Z9" s="3">
        <v>275</v>
      </c>
      <c r="AA9" s="3">
        <v>373</v>
      </c>
      <c r="AB9" s="3">
        <v>258</v>
      </c>
      <c r="AC9" s="3">
        <v>314</v>
      </c>
      <c r="AD9" s="3">
        <v>337</v>
      </c>
      <c r="AE9" s="3">
        <v>342</v>
      </c>
      <c r="AF9" s="3">
        <v>286</v>
      </c>
      <c r="AG9" s="3">
        <v>398</v>
      </c>
      <c r="AH9" s="3">
        <v>343</v>
      </c>
      <c r="AI9" s="3">
        <v>300</v>
      </c>
      <c r="AJ9" s="3">
        <v>253</v>
      </c>
      <c r="AK9" s="3">
        <v>353</v>
      </c>
      <c r="AL9" s="3">
        <v>259</v>
      </c>
      <c r="AM9" s="3">
        <v>353</v>
      </c>
      <c r="AN9" s="3">
        <v>279</v>
      </c>
      <c r="AO9" s="3">
        <v>286</v>
      </c>
      <c r="AP9" s="3">
        <v>289</v>
      </c>
      <c r="AQ9" s="3">
        <v>308</v>
      </c>
      <c r="AR9" s="3">
        <v>267</v>
      </c>
      <c r="AS9" s="3">
        <v>282</v>
      </c>
      <c r="AT9" s="3">
        <v>264</v>
      </c>
      <c r="AU9" s="3">
        <v>344</v>
      </c>
      <c r="AV9" s="3">
        <v>257</v>
      </c>
      <c r="AW9" s="3">
        <v>326</v>
      </c>
      <c r="AX9" s="3">
        <v>361</v>
      </c>
      <c r="AY9" s="3">
        <v>311</v>
      </c>
      <c r="AZ9" s="3">
        <v>346</v>
      </c>
      <c r="BA9" s="3">
        <v>330</v>
      </c>
      <c r="BB9" s="3">
        <v>312</v>
      </c>
      <c r="BC9" s="3">
        <v>306</v>
      </c>
      <c r="BD9" s="3">
        <v>258</v>
      </c>
      <c r="BE9" s="3">
        <v>316</v>
      </c>
      <c r="BF9" s="3">
        <v>321</v>
      </c>
      <c r="BG9" s="3">
        <v>270</v>
      </c>
      <c r="BH9" s="3">
        <v>308</v>
      </c>
      <c r="BI9" s="3">
        <v>268</v>
      </c>
      <c r="BJ9" s="3">
        <v>268</v>
      </c>
      <c r="BK9" s="3">
        <v>281</v>
      </c>
      <c r="BL9" s="3">
        <v>342</v>
      </c>
      <c r="BM9" s="3">
        <v>340</v>
      </c>
      <c r="BN9" s="3">
        <v>383</v>
      </c>
      <c r="BO9" s="3">
        <v>388</v>
      </c>
      <c r="BP9" s="3">
        <v>295</v>
      </c>
      <c r="BQ9" s="3">
        <v>268</v>
      </c>
      <c r="BR9" s="3">
        <v>395</v>
      </c>
      <c r="BS9" s="3">
        <v>305</v>
      </c>
      <c r="BT9" s="3">
        <v>342</v>
      </c>
      <c r="BU9" s="3">
        <v>394</v>
      </c>
      <c r="BV9" s="3">
        <v>273</v>
      </c>
      <c r="BW9" s="3">
        <v>304</v>
      </c>
      <c r="BX9" s="3">
        <v>341</v>
      </c>
      <c r="BY9" s="3">
        <v>292</v>
      </c>
      <c r="BZ9" s="3">
        <v>290</v>
      </c>
      <c r="CA9" s="3">
        <v>292</v>
      </c>
      <c r="CB9" s="3">
        <v>332</v>
      </c>
      <c r="CC9" s="3">
        <v>399</v>
      </c>
      <c r="CD9" s="3">
        <v>362</v>
      </c>
      <c r="CE9" s="3">
        <v>308</v>
      </c>
      <c r="CF9" s="3">
        <v>385</v>
      </c>
      <c r="CG9" s="3">
        <v>378</v>
      </c>
      <c r="CH9" s="3">
        <v>260</v>
      </c>
      <c r="CI9" s="3">
        <v>343</v>
      </c>
      <c r="CJ9" s="3">
        <v>379</v>
      </c>
      <c r="CK9" s="3">
        <v>258</v>
      </c>
      <c r="CL9" s="3">
        <v>379</v>
      </c>
      <c r="CM9" s="3">
        <v>324</v>
      </c>
      <c r="CN9" s="3">
        <v>306</v>
      </c>
      <c r="CO9" s="3">
        <v>374</v>
      </c>
      <c r="CP9" s="3">
        <v>341</v>
      </c>
      <c r="CQ9" s="3">
        <v>320</v>
      </c>
      <c r="CR9" s="3">
        <v>393</v>
      </c>
      <c r="CS9" s="3">
        <v>347</v>
      </c>
      <c r="CT9" s="3">
        <v>303</v>
      </c>
      <c r="CU9" s="3">
        <v>350</v>
      </c>
      <c r="CV9" s="3">
        <v>312</v>
      </c>
      <c r="CW9" s="3">
        <v>378</v>
      </c>
      <c r="CX9" s="3">
        <v>380</v>
      </c>
      <c r="CY9" s="3">
        <v>287</v>
      </c>
      <c r="CZ9" s="3">
        <v>358</v>
      </c>
      <c r="DA9" s="3">
        <v>394</v>
      </c>
      <c r="DB9" s="3">
        <v>294</v>
      </c>
      <c r="DC9" s="3">
        <v>259</v>
      </c>
      <c r="DD9" s="3">
        <v>302</v>
      </c>
      <c r="DE9" s="3">
        <v>275</v>
      </c>
      <c r="DF9" s="3">
        <v>290</v>
      </c>
      <c r="DG9" s="3">
        <v>250</v>
      </c>
      <c r="DH9" s="3">
        <v>272</v>
      </c>
    </row>
    <row r="10" spans="1:112" x14ac:dyDescent="0.2">
      <c r="A10" s="3" t="s">
        <v>1022</v>
      </c>
      <c r="B10" s="3">
        <v>296</v>
      </c>
      <c r="C10" s="3">
        <v>285</v>
      </c>
      <c r="D10" s="3">
        <v>268</v>
      </c>
      <c r="E10" s="3">
        <v>358</v>
      </c>
      <c r="F10" s="3">
        <v>392</v>
      </c>
      <c r="G10" s="3">
        <v>360</v>
      </c>
      <c r="H10" s="3">
        <v>259</v>
      </c>
      <c r="I10" s="3">
        <v>346</v>
      </c>
      <c r="J10" s="3">
        <v>395</v>
      </c>
      <c r="K10" s="3">
        <v>318</v>
      </c>
      <c r="L10" s="3">
        <v>297</v>
      </c>
      <c r="M10" s="3">
        <v>279</v>
      </c>
      <c r="N10" s="3">
        <v>374</v>
      </c>
      <c r="O10" s="3">
        <v>342</v>
      </c>
      <c r="P10" s="3">
        <v>268</v>
      </c>
      <c r="Q10" s="3">
        <v>353</v>
      </c>
      <c r="R10" s="3">
        <v>324</v>
      </c>
      <c r="S10" s="3">
        <v>258</v>
      </c>
      <c r="T10" s="3">
        <v>305</v>
      </c>
      <c r="U10" s="3">
        <v>385</v>
      </c>
      <c r="V10" s="3">
        <v>341</v>
      </c>
      <c r="W10" s="3">
        <v>381</v>
      </c>
      <c r="X10" s="3">
        <v>385</v>
      </c>
      <c r="Y10" s="3">
        <v>301</v>
      </c>
      <c r="Z10" s="3">
        <v>362</v>
      </c>
      <c r="AA10" s="3">
        <v>314</v>
      </c>
      <c r="AB10" s="3">
        <v>352</v>
      </c>
      <c r="AC10" s="3">
        <v>286</v>
      </c>
      <c r="AD10" s="3">
        <v>350</v>
      </c>
      <c r="AE10" s="3">
        <v>276</v>
      </c>
      <c r="AF10" s="3">
        <v>349</v>
      </c>
      <c r="AG10" s="3">
        <v>305</v>
      </c>
      <c r="AH10" s="3">
        <v>332</v>
      </c>
      <c r="AI10" s="3">
        <v>324</v>
      </c>
      <c r="AJ10" s="3">
        <v>346</v>
      </c>
      <c r="AK10" s="3">
        <v>331</v>
      </c>
      <c r="AL10" s="3">
        <v>386</v>
      </c>
      <c r="AM10" s="3">
        <v>336</v>
      </c>
      <c r="AN10" s="3">
        <v>286</v>
      </c>
      <c r="AO10" s="3">
        <v>294</v>
      </c>
      <c r="AP10" s="3">
        <v>378</v>
      </c>
      <c r="AQ10" s="3">
        <v>311</v>
      </c>
      <c r="AR10" s="3">
        <v>339</v>
      </c>
      <c r="AS10" s="3">
        <v>336</v>
      </c>
      <c r="AT10" s="3">
        <v>387</v>
      </c>
      <c r="AU10" s="3">
        <v>387</v>
      </c>
      <c r="AV10" s="3">
        <v>314</v>
      </c>
      <c r="AW10" s="3">
        <v>326</v>
      </c>
      <c r="AX10" s="3">
        <v>258</v>
      </c>
      <c r="AY10" s="3">
        <v>299</v>
      </c>
      <c r="AZ10" s="3">
        <v>345</v>
      </c>
      <c r="BA10" s="3">
        <v>359</v>
      </c>
      <c r="BB10" s="3">
        <v>373</v>
      </c>
      <c r="BC10" s="3">
        <v>262</v>
      </c>
      <c r="BD10" s="3">
        <v>279</v>
      </c>
      <c r="BE10" s="3">
        <v>363</v>
      </c>
      <c r="BF10" s="3">
        <v>337</v>
      </c>
      <c r="BG10" s="3">
        <v>333</v>
      </c>
      <c r="BH10" s="3">
        <v>349</v>
      </c>
      <c r="BI10" s="3">
        <v>272</v>
      </c>
      <c r="BJ10" s="3">
        <v>383</v>
      </c>
      <c r="BK10" s="3">
        <v>269</v>
      </c>
      <c r="BL10" s="3">
        <v>389</v>
      </c>
      <c r="BM10" s="3">
        <v>345</v>
      </c>
      <c r="BN10" s="3">
        <v>330</v>
      </c>
      <c r="BO10" s="3">
        <v>280</v>
      </c>
      <c r="BP10" s="3">
        <v>336</v>
      </c>
      <c r="BQ10" s="3">
        <v>346</v>
      </c>
      <c r="BR10" s="3">
        <v>330</v>
      </c>
      <c r="BS10" s="3">
        <v>347</v>
      </c>
      <c r="BT10" s="3">
        <v>335</v>
      </c>
      <c r="BU10" s="3">
        <v>375</v>
      </c>
      <c r="BV10" s="3">
        <v>365</v>
      </c>
      <c r="BW10" s="3">
        <v>340</v>
      </c>
      <c r="BX10" s="3">
        <v>362</v>
      </c>
      <c r="BY10" s="3">
        <v>385</v>
      </c>
      <c r="BZ10" s="3">
        <v>388</v>
      </c>
      <c r="CA10" s="3">
        <v>378</v>
      </c>
      <c r="CB10" s="3">
        <v>310</v>
      </c>
      <c r="CC10" s="3">
        <v>346</v>
      </c>
      <c r="CD10" s="3">
        <v>361</v>
      </c>
      <c r="CE10" s="3">
        <v>251</v>
      </c>
      <c r="CF10" s="3">
        <v>270</v>
      </c>
      <c r="CG10" s="3">
        <v>269</v>
      </c>
      <c r="CH10" s="3">
        <v>394</v>
      </c>
      <c r="CI10" s="3">
        <v>260</v>
      </c>
      <c r="CJ10" s="3">
        <v>367</v>
      </c>
      <c r="CK10" s="3">
        <v>281</v>
      </c>
      <c r="CL10" s="3">
        <v>381</v>
      </c>
      <c r="CM10" s="3">
        <v>271</v>
      </c>
      <c r="CN10" s="3">
        <v>273</v>
      </c>
      <c r="CO10" s="3">
        <v>363</v>
      </c>
      <c r="CP10" s="3">
        <v>303</v>
      </c>
      <c r="CQ10" s="3">
        <v>345</v>
      </c>
      <c r="CR10" s="3">
        <v>302</v>
      </c>
      <c r="CS10" s="3">
        <v>286</v>
      </c>
      <c r="CT10" s="3">
        <v>385</v>
      </c>
      <c r="CU10" s="3">
        <v>359</v>
      </c>
      <c r="CV10" s="3">
        <v>301</v>
      </c>
      <c r="CW10" s="3">
        <v>275</v>
      </c>
      <c r="CX10" s="3">
        <v>250</v>
      </c>
      <c r="CY10" s="3">
        <v>339</v>
      </c>
      <c r="CZ10" s="3">
        <v>272</v>
      </c>
      <c r="DA10" s="3">
        <v>290</v>
      </c>
      <c r="DB10" s="3">
        <v>296</v>
      </c>
      <c r="DC10" s="3">
        <v>314</v>
      </c>
      <c r="DD10" s="3">
        <v>324</v>
      </c>
      <c r="DE10" s="3">
        <v>385</v>
      </c>
      <c r="DF10" s="3">
        <v>379</v>
      </c>
      <c r="DG10" s="3">
        <v>325</v>
      </c>
      <c r="DH10" s="3">
        <v>366</v>
      </c>
    </row>
    <row r="11" spans="1:112" x14ac:dyDescent="0.2">
      <c r="A11" s="3" t="s">
        <v>1023</v>
      </c>
      <c r="B11" s="3">
        <v>323</v>
      </c>
      <c r="C11" s="3">
        <v>363</v>
      </c>
      <c r="D11" s="3">
        <v>319</v>
      </c>
      <c r="E11" s="3">
        <v>296</v>
      </c>
      <c r="F11" s="3">
        <v>267</v>
      </c>
      <c r="G11" s="3">
        <v>361</v>
      </c>
      <c r="H11" s="3">
        <v>366</v>
      </c>
      <c r="I11" s="3">
        <v>270</v>
      </c>
      <c r="J11" s="3">
        <v>377</v>
      </c>
      <c r="K11" s="3">
        <v>264</v>
      </c>
      <c r="L11" s="3">
        <v>352</v>
      </c>
      <c r="M11" s="3">
        <v>365</v>
      </c>
      <c r="N11" s="3">
        <v>275</v>
      </c>
      <c r="O11" s="3">
        <v>262</v>
      </c>
      <c r="P11" s="3">
        <v>282</v>
      </c>
      <c r="Q11" s="3">
        <v>342</v>
      </c>
      <c r="R11" s="3">
        <v>341</v>
      </c>
      <c r="S11" s="3">
        <v>317</v>
      </c>
      <c r="T11" s="3">
        <v>261</v>
      </c>
      <c r="U11" s="3">
        <v>377</v>
      </c>
      <c r="V11" s="3">
        <v>351</v>
      </c>
      <c r="W11" s="3">
        <v>251</v>
      </c>
      <c r="X11" s="3">
        <v>394</v>
      </c>
      <c r="Y11" s="3">
        <v>356</v>
      </c>
      <c r="Z11" s="3">
        <v>385</v>
      </c>
      <c r="AA11" s="3">
        <v>278</v>
      </c>
      <c r="AB11" s="3">
        <v>272</v>
      </c>
      <c r="AC11" s="3">
        <v>340</v>
      </c>
      <c r="AD11" s="3">
        <v>289</v>
      </c>
      <c r="AE11" s="3">
        <v>282</v>
      </c>
      <c r="AF11" s="3">
        <v>341</v>
      </c>
      <c r="AG11" s="3">
        <v>365</v>
      </c>
      <c r="AH11" s="3">
        <v>320</v>
      </c>
      <c r="AI11" s="3">
        <v>380</v>
      </c>
      <c r="AJ11" s="3">
        <v>276</v>
      </c>
      <c r="AK11" s="3">
        <v>340</v>
      </c>
      <c r="AL11" s="3">
        <v>307</v>
      </c>
      <c r="AM11" s="3">
        <v>382</v>
      </c>
      <c r="AN11" s="3">
        <v>304</v>
      </c>
      <c r="AO11" s="3">
        <v>301</v>
      </c>
      <c r="AP11" s="3">
        <v>375</v>
      </c>
      <c r="AQ11" s="3">
        <v>388</v>
      </c>
      <c r="AR11" s="3">
        <v>393</v>
      </c>
      <c r="AS11" s="3">
        <v>375</v>
      </c>
      <c r="AT11" s="3">
        <v>363</v>
      </c>
      <c r="AU11" s="3">
        <v>390</v>
      </c>
      <c r="AV11" s="3">
        <v>352</v>
      </c>
      <c r="AW11" s="3">
        <v>372</v>
      </c>
      <c r="AX11" s="3">
        <v>363</v>
      </c>
      <c r="AY11" s="3">
        <v>349</v>
      </c>
      <c r="AZ11" s="3">
        <v>364</v>
      </c>
      <c r="BA11" s="3">
        <v>314</v>
      </c>
      <c r="BB11" s="3">
        <v>341</v>
      </c>
      <c r="BC11" s="3">
        <v>356</v>
      </c>
      <c r="BD11" s="3">
        <v>357</v>
      </c>
      <c r="BE11" s="3">
        <v>388</v>
      </c>
      <c r="BF11" s="3">
        <v>295</v>
      </c>
      <c r="BG11" s="3">
        <v>266</v>
      </c>
      <c r="BH11" s="3">
        <v>362</v>
      </c>
      <c r="BI11" s="3">
        <v>350</v>
      </c>
      <c r="BJ11" s="3">
        <v>341</v>
      </c>
      <c r="BK11" s="3">
        <v>360</v>
      </c>
      <c r="BL11" s="3">
        <v>331</v>
      </c>
      <c r="BM11" s="3">
        <v>394</v>
      </c>
      <c r="BN11" s="3">
        <v>306</v>
      </c>
      <c r="BO11" s="3">
        <v>400</v>
      </c>
      <c r="BP11" s="3">
        <v>278</v>
      </c>
      <c r="BQ11" s="3">
        <v>269</v>
      </c>
      <c r="BR11" s="3">
        <v>323</v>
      </c>
      <c r="BS11" s="3">
        <v>369</v>
      </c>
      <c r="BT11" s="3">
        <v>282</v>
      </c>
      <c r="BU11" s="3">
        <v>349</v>
      </c>
      <c r="BV11" s="3">
        <v>376</v>
      </c>
      <c r="BW11" s="3">
        <v>301</v>
      </c>
      <c r="BX11" s="3">
        <v>397</v>
      </c>
      <c r="BY11" s="3">
        <v>374</v>
      </c>
      <c r="BZ11" s="3">
        <v>255</v>
      </c>
      <c r="CA11" s="3">
        <v>255</v>
      </c>
      <c r="CB11" s="3">
        <v>262</v>
      </c>
      <c r="CC11" s="3">
        <v>366</v>
      </c>
      <c r="CD11" s="3">
        <v>329</v>
      </c>
      <c r="CE11" s="3">
        <v>273</v>
      </c>
      <c r="CF11" s="3">
        <v>316</v>
      </c>
      <c r="CG11" s="3">
        <v>377</v>
      </c>
      <c r="CH11" s="3">
        <v>395</v>
      </c>
      <c r="CI11" s="3">
        <v>383</v>
      </c>
      <c r="CJ11" s="3">
        <v>259</v>
      </c>
      <c r="CK11" s="3">
        <v>366</v>
      </c>
      <c r="CL11" s="3">
        <v>308</v>
      </c>
      <c r="CM11" s="3">
        <v>331</v>
      </c>
      <c r="CN11" s="3">
        <v>351</v>
      </c>
      <c r="CO11" s="3">
        <v>255</v>
      </c>
      <c r="CP11" s="3">
        <v>343</v>
      </c>
      <c r="CQ11" s="3">
        <v>276</v>
      </c>
      <c r="CR11" s="3">
        <v>336</v>
      </c>
      <c r="CS11" s="3">
        <v>377</v>
      </c>
      <c r="CT11" s="3">
        <v>354</v>
      </c>
      <c r="CU11" s="3">
        <v>309</v>
      </c>
      <c r="CV11" s="3">
        <v>289</v>
      </c>
      <c r="CW11" s="3">
        <v>364</v>
      </c>
      <c r="CX11" s="3">
        <v>338</v>
      </c>
      <c r="CY11" s="3">
        <v>353</v>
      </c>
      <c r="CZ11" s="3">
        <v>357</v>
      </c>
      <c r="DA11" s="3">
        <v>294</v>
      </c>
      <c r="DB11" s="3">
        <v>338</v>
      </c>
      <c r="DC11" s="3">
        <v>326</v>
      </c>
      <c r="DD11" s="3">
        <v>312</v>
      </c>
      <c r="DE11" s="3">
        <v>381</v>
      </c>
      <c r="DF11" s="3">
        <v>273</v>
      </c>
      <c r="DG11" s="3">
        <v>271</v>
      </c>
      <c r="DH11" s="3">
        <v>338</v>
      </c>
    </row>
    <row r="12" spans="1:112" x14ac:dyDescent="0.2">
      <c r="A12" s="3" t="s">
        <v>1024</v>
      </c>
      <c r="B12" s="3">
        <v>273</v>
      </c>
      <c r="C12" s="3">
        <v>368</v>
      </c>
      <c r="D12" s="3">
        <v>370</v>
      </c>
      <c r="E12" s="3">
        <v>397</v>
      </c>
      <c r="F12" s="3">
        <v>318</v>
      </c>
      <c r="G12" s="3">
        <v>314</v>
      </c>
      <c r="H12" s="3">
        <v>278</v>
      </c>
      <c r="I12" s="3">
        <v>294</v>
      </c>
      <c r="J12" s="3">
        <v>296</v>
      </c>
      <c r="K12" s="3">
        <v>260</v>
      </c>
      <c r="L12" s="3">
        <v>314</v>
      </c>
      <c r="M12" s="3">
        <v>331</v>
      </c>
      <c r="N12" s="3">
        <v>384</v>
      </c>
      <c r="O12" s="3">
        <v>387</v>
      </c>
      <c r="P12" s="3">
        <v>309</v>
      </c>
      <c r="Q12" s="3">
        <v>322</v>
      </c>
      <c r="R12" s="3">
        <v>325</v>
      </c>
      <c r="S12" s="3">
        <v>312</v>
      </c>
      <c r="T12" s="3">
        <v>311</v>
      </c>
      <c r="U12" s="3">
        <v>372</v>
      </c>
      <c r="V12" s="3">
        <v>371</v>
      </c>
      <c r="W12" s="3">
        <v>272</v>
      </c>
      <c r="X12" s="3">
        <v>271</v>
      </c>
      <c r="Y12" s="3">
        <v>278</v>
      </c>
      <c r="Z12" s="3">
        <v>277</v>
      </c>
      <c r="AA12" s="3">
        <v>373</v>
      </c>
      <c r="AB12" s="3">
        <v>359</v>
      </c>
      <c r="AC12" s="3">
        <v>286</v>
      </c>
      <c r="AD12" s="3">
        <v>339</v>
      </c>
      <c r="AE12" s="3">
        <v>335</v>
      </c>
      <c r="AF12" s="3">
        <v>329</v>
      </c>
      <c r="AG12" s="3">
        <v>256</v>
      </c>
      <c r="AH12" s="3">
        <v>288</v>
      </c>
      <c r="AI12" s="3">
        <v>399</v>
      </c>
      <c r="AJ12" s="3">
        <v>364</v>
      </c>
      <c r="AK12" s="3">
        <v>354</v>
      </c>
      <c r="AL12" s="3">
        <v>253</v>
      </c>
      <c r="AM12" s="3">
        <v>290</v>
      </c>
      <c r="AN12" s="3">
        <v>266</v>
      </c>
      <c r="AO12" s="3">
        <v>310</v>
      </c>
      <c r="AP12" s="3">
        <v>385</v>
      </c>
      <c r="AQ12" s="3">
        <v>362</v>
      </c>
      <c r="AR12" s="3">
        <v>276</v>
      </c>
      <c r="AS12" s="3">
        <v>342</v>
      </c>
      <c r="AT12" s="3">
        <v>256</v>
      </c>
      <c r="AU12" s="3">
        <v>374</v>
      </c>
      <c r="AV12" s="3">
        <v>274</v>
      </c>
      <c r="AW12" s="3">
        <v>362</v>
      </c>
      <c r="AX12" s="3">
        <v>321</v>
      </c>
      <c r="AY12" s="3">
        <v>386</v>
      </c>
      <c r="AZ12" s="3">
        <v>325</v>
      </c>
      <c r="BA12" s="3">
        <v>381</v>
      </c>
      <c r="BB12" s="3">
        <v>297</v>
      </c>
      <c r="BC12" s="3">
        <v>350</v>
      </c>
      <c r="BD12" s="3">
        <v>300</v>
      </c>
      <c r="BE12" s="3">
        <v>257</v>
      </c>
      <c r="BF12" s="3">
        <v>325</v>
      </c>
      <c r="BG12" s="3">
        <v>326</v>
      </c>
      <c r="BH12" s="3">
        <v>330</v>
      </c>
      <c r="BI12" s="3">
        <v>310</v>
      </c>
      <c r="BJ12" s="3">
        <v>359</v>
      </c>
      <c r="BK12" s="3">
        <v>286</v>
      </c>
      <c r="BL12" s="3">
        <v>383</v>
      </c>
      <c r="BM12" s="3">
        <v>380</v>
      </c>
      <c r="BN12" s="3">
        <v>286</v>
      </c>
      <c r="BO12" s="3">
        <v>355</v>
      </c>
      <c r="BP12" s="3">
        <v>297</v>
      </c>
      <c r="BQ12" s="3">
        <v>371</v>
      </c>
      <c r="BR12" s="3">
        <v>342</v>
      </c>
      <c r="BS12" s="3">
        <v>355</v>
      </c>
      <c r="BT12" s="3">
        <v>268</v>
      </c>
      <c r="BU12" s="3">
        <v>317</v>
      </c>
      <c r="BV12" s="3">
        <v>286</v>
      </c>
      <c r="BW12" s="3">
        <v>361</v>
      </c>
      <c r="BX12" s="3">
        <v>365</v>
      </c>
      <c r="BY12" s="3">
        <v>279</v>
      </c>
      <c r="BZ12" s="3">
        <v>285</v>
      </c>
      <c r="CA12" s="3">
        <v>260</v>
      </c>
      <c r="CB12" s="3">
        <v>261</v>
      </c>
      <c r="CC12" s="3">
        <v>266</v>
      </c>
      <c r="CD12" s="3">
        <v>361</v>
      </c>
      <c r="CE12" s="3">
        <v>256</v>
      </c>
      <c r="CF12" s="3">
        <v>345</v>
      </c>
      <c r="CG12" s="3">
        <v>315</v>
      </c>
      <c r="CH12" s="3">
        <v>396</v>
      </c>
      <c r="CI12" s="3">
        <v>328</v>
      </c>
      <c r="CJ12" s="3">
        <v>268</v>
      </c>
      <c r="CK12" s="3">
        <v>316</v>
      </c>
      <c r="CL12" s="3">
        <v>339</v>
      </c>
      <c r="CM12" s="3">
        <v>292</v>
      </c>
      <c r="CN12" s="3">
        <v>398</v>
      </c>
      <c r="CO12" s="3">
        <v>301</v>
      </c>
      <c r="CP12" s="3">
        <v>388</v>
      </c>
      <c r="CQ12" s="3">
        <v>258</v>
      </c>
      <c r="CR12" s="3">
        <v>300</v>
      </c>
      <c r="CS12" s="3">
        <v>343</v>
      </c>
      <c r="CT12" s="3">
        <v>374</v>
      </c>
      <c r="CU12" s="3">
        <v>345</v>
      </c>
      <c r="CV12" s="3">
        <v>388</v>
      </c>
      <c r="CW12" s="3">
        <v>252</v>
      </c>
      <c r="CX12" s="3">
        <v>309</v>
      </c>
      <c r="CY12" s="3">
        <v>332</v>
      </c>
      <c r="CZ12" s="3">
        <v>387</v>
      </c>
      <c r="DA12" s="3">
        <v>314</v>
      </c>
      <c r="DB12" s="3">
        <v>269</v>
      </c>
      <c r="DC12" s="3">
        <v>363</v>
      </c>
      <c r="DD12" s="3">
        <v>366</v>
      </c>
      <c r="DE12" s="3">
        <v>334</v>
      </c>
      <c r="DF12" s="3">
        <v>268</v>
      </c>
      <c r="DG12" s="3">
        <v>277</v>
      </c>
      <c r="DH12" s="3">
        <v>290</v>
      </c>
    </row>
    <row r="16" spans="1:112" x14ac:dyDescent="0.2">
      <c r="D16" s="8" t="s">
        <v>1247</v>
      </c>
    </row>
    <row r="17" spans="4:4" x14ac:dyDescent="0.2">
      <c r="D17" s="8" t="s">
        <v>1248</v>
      </c>
    </row>
    <row r="18" spans="4:4" x14ac:dyDescent="0.2">
      <c r="D18" s="8" t="s">
        <v>1249</v>
      </c>
    </row>
    <row r="19" spans="4:4" x14ac:dyDescent="0.2">
      <c r="D19" s="8" t="s">
        <v>1250</v>
      </c>
    </row>
  </sheetData>
  <phoneticPr fontId="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1010A-40FA-4C62-845B-C4E8F8A295EE}">
  <dimension ref="A1:E112"/>
  <sheetViews>
    <sheetView workbookViewId="0"/>
  </sheetViews>
  <sheetFormatPr defaultRowHeight="12" x14ac:dyDescent="0.2"/>
  <cols>
    <col min="1" max="1" width="10.83203125" customWidth="1"/>
    <col min="2" max="2" width="18" bestFit="1" customWidth="1"/>
    <col min="3" max="3" width="10.83203125" customWidth="1"/>
  </cols>
  <sheetData>
    <row r="1" spans="1:5" x14ac:dyDescent="0.2">
      <c r="A1" s="29" t="s">
        <v>1014</v>
      </c>
      <c r="B1" s="29" t="s">
        <v>788</v>
      </c>
      <c r="C1" s="29" t="s">
        <v>1251</v>
      </c>
    </row>
    <row r="2" spans="1:5" x14ac:dyDescent="0.2">
      <c r="A2" s="30" t="s">
        <v>1161</v>
      </c>
      <c r="B2" t="s">
        <v>1050</v>
      </c>
    </row>
    <row r="3" spans="1:5" x14ac:dyDescent="0.2">
      <c r="A3" s="30" t="s">
        <v>1143</v>
      </c>
      <c r="B3" t="s">
        <v>1032</v>
      </c>
    </row>
    <row r="4" spans="1:5" x14ac:dyDescent="0.2">
      <c r="A4" s="30" t="s">
        <v>1232</v>
      </c>
      <c r="B4" t="s">
        <v>1121</v>
      </c>
    </row>
    <row r="5" spans="1:5" x14ac:dyDescent="0.2">
      <c r="A5" s="30" t="s">
        <v>1242</v>
      </c>
      <c r="B5" t="s">
        <v>1131</v>
      </c>
    </row>
    <row r="6" spans="1:5" x14ac:dyDescent="0.2">
      <c r="A6" s="30" t="s">
        <v>1202</v>
      </c>
      <c r="B6" t="s">
        <v>1091</v>
      </c>
      <c r="E6" s="8" t="s">
        <v>1252</v>
      </c>
    </row>
    <row r="7" spans="1:5" x14ac:dyDescent="0.2">
      <c r="A7" s="30" t="s">
        <v>1174</v>
      </c>
      <c r="B7" t="s">
        <v>1063</v>
      </c>
      <c r="E7" s="8" t="s">
        <v>1253</v>
      </c>
    </row>
    <row r="8" spans="1:5" x14ac:dyDescent="0.2">
      <c r="A8" s="30" t="s">
        <v>1200</v>
      </c>
      <c r="B8" t="s">
        <v>1089</v>
      </c>
      <c r="E8" s="8" t="s">
        <v>1255</v>
      </c>
    </row>
    <row r="9" spans="1:5" x14ac:dyDescent="0.2">
      <c r="A9" s="30" t="s">
        <v>1236</v>
      </c>
      <c r="B9" t="s">
        <v>1125</v>
      </c>
      <c r="E9" s="8" t="s">
        <v>1254</v>
      </c>
    </row>
    <row r="10" spans="1:5" x14ac:dyDescent="0.2">
      <c r="A10" s="30" t="s">
        <v>1229</v>
      </c>
      <c r="B10" t="s">
        <v>1118</v>
      </c>
    </row>
    <row r="11" spans="1:5" x14ac:dyDescent="0.2">
      <c r="A11" s="30" t="s">
        <v>1176</v>
      </c>
      <c r="B11" t="s">
        <v>1065</v>
      </c>
    </row>
    <row r="12" spans="1:5" x14ac:dyDescent="0.2">
      <c r="A12" s="30" t="s">
        <v>1228</v>
      </c>
      <c r="B12" t="s">
        <v>1117</v>
      </c>
    </row>
    <row r="13" spans="1:5" x14ac:dyDescent="0.2">
      <c r="A13" s="30" t="s">
        <v>1211</v>
      </c>
      <c r="B13" t="s">
        <v>1100</v>
      </c>
    </row>
    <row r="14" spans="1:5" x14ac:dyDescent="0.2">
      <c r="A14" s="30" t="s">
        <v>1237</v>
      </c>
      <c r="B14" t="s">
        <v>1126</v>
      </c>
    </row>
    <row r="15" spans="1:5" x14ac:dyDescent="0.2">
      <c r="A15" s="30" t="s">
        <v>1212</v>
      </c>
      <c r="B15" t="s">
        <v>1101</v>
      </c>
    </row>
    <row r="16" spans="1:5" x14ac:dyDescent="0.2">
      <c r="A16" s="30" t="s">
        <v>1215</v>
      </c>
      <c r="B16" t="s">
        <v>1104</v>
      </c>
    </row>
    <row r="17" spans="1:2" x14ac:dyDescent="0.2">
      <c r="A17" s="30" t="s">
        <v>1244</v>
      </c>
      <c r="B17" t="s">
        <v>1133</v>
      </c>
    </row>
    <row r="18" spans="1:2" x14ac:dyDescent="0.2">
      <c r="A18" s="30" t="s">
        <v>1216</v>
      </c>
      <c r="B18" t="s">
        <v>1105</v>
      </c>
    </row>
    <row r="19" spans="1:2" x14ac:dyDescent="0.2">
      <c r="A19" s="30" t="s">
        <v>1196</v>
      </c>
      <c r="B19" t="s">
        <v>1085</v>
      </c>
    </row>
    <row r="20" spans="1:2" x14ac:dyDescent="0.2">
      <c r="A20" s="30" t="s">
        <v>1181</v>
      </c>
      <c r="B20" t="s">
        <v>1070</v>
      </c>
    </row>
    <row r="21" spans="1:2" x14ac:dyDescent="0.2">
      <c r="A21" s="30" t="s">
        <v>1187</v>
      </c>
      <c r="B21" t="s">
        <v>1076</v>
      </c>
    </row>
    <row r="22" spans="1:2" x14ac:dyDescent="0.2">
      <c r="A22" s="30" t="s">
        <v>1154</v>
      </c>
      <c r="B22" t="s">
        <v>1043</v>
      </c>
    </row>
    <row r="23" spans="1:2" x14ac:dyDescent="0.2">
      <c r="A23" s="30" t="s">
        <v>1145</v>
      </c>
      <c r="B23" t="s">
        <v>1034</v>
      </c>
    </row>
    <row r="24" spans="1:2" x14ac:dyDescent="0.2">
      <c r="A24" s="30" t="s">
        <v>1221</v>
      </c>
      <c r="B24" t="s">
        <v>1110</v>
      </c>
    </row>
    <row r="25" spans="1:2" x14ac:dyDescent="0.2">
      <c r="A25" s="30" t="s">
        <v>1173</v>
      </c>
      <c r="B25" t="s">
        <v>1062</v>
      </c>
    </row>
    <row r="26" spans="1:2" x14ac:dyDescent="0.2">
      <c r="A26" s="30" t="s">
        <v>1155</v>
      </c>
      <c r="B26" t="s">
        <v>1044</v>
      </c>
    </row>
    <row r="27" spans="1:2" x14ac:dyDescent="0.2">
      <c r="A27" s="30" t="s">
        <v>1185</v>
      </c>
      <c r="B27" t="s">
        <v>1074</v>
      </c>
    </row>
    <row r="28" spans="1:2" x14ac:dyDescent="0.2">
      <c r="A28" s="30" t="s">
        <v>1208</v>
      </c>
      <c r="B28" t="s">
        <v>1097</v>
      </c>
    </row>
    <row r="29" spans="1:2" x14ac:dyDescent="0.2">
      <c r="A29" s="30" t="s">
        <v>1218</v>
      </c>
      <c r="B29" t="s">
        <v>1107</v>
      </c>
    </row>
    <row r="30" spans="1:2" x14ac:dyDescent="0.2">
      <c r="A30" s="30" t="s">
        <v>1203</v>
      </c>
      <c r="B30" t="s">
        <v>1092</v>
      </c>
    </row>
    <row r="31" spans="1:2" x14ac:dyDescent="0.2">
      <c r="A31" s="30" t="s">
        <v>1240</v>
      </c>
      <c r="B31" t="s">
        <v>1129</v>
      </c>
    </row>
    <row r="32" spans="1:2" x14ac:dyDescent="0.2">
      <c r="A32" s="30" t="s">
        <v>1195</v>
      </c>
      <c r="B32" t="s">
        <v>1084</v>
      </c>
    </row>
    <row r="33" spans="1:2" x14ac:dyDescent="0.2">
      <c r="A33" s="30" t="s">
        <v>1191</v>
      </c>
      <c r="B33" t="s">
        <v>1080</v>
      </c>
    </row>
    <row r="34" spans="1:2" x14ac:dyDescent="0.2">
      <c r="A34" s="30" t="s">
        <v>1168</v>
      </c>
      <c r="B34" t="s">
        <v>1057</v>
      </c>
    </row>
    <row r="35" spans="1:2" x14ac:dyDescent="0.2">
      <c r="A35" s="30" t="s">
        <v>1197</v>
      </c>
      <c r="B35" t="s">
        <v>1086</v>
      </c>
    </row>
    <row r="36" spans="1:2" x14ac:dyDescent="0.2">
      <c r="A36" s="30" t="s">
        <v>1147</v>
      </c>
      <c r="B36" t="s">
        <v>1036</v>
      </c>
    </row>
    <row r="37" spans="1:2" x14ac:dyDescent="0.2">
      <c r="A37" s="30" t="s">
        <v>1204</v>
      </c>
      <c r="B37" t="s">
        <v>1093</v>
      </c>
    </row>
    <row r="38" spans="1:2" x14ac:dyDescent="0.2">
      <c r="A38" s="30" t="s">
        <v>1179</v>
      </c>
      <c r="B38" t="s">
        <v>1068</v>
      </c>
    </row>
    <row r="39" spans="1:2" x14ac:dyDescent="0.2">
      <c r="A39" s="30" t="s">
        <v>1223</v>
      </c>
      <c r="B39" t="s">
        <v>1112</v>
      </c>
    </row>
    <row r="40" spans="1:2" x14ac:dyDescent="0.2">
      <c r="A40" s="30" t="s">
        <v>1163</v>
      </c>
      <c r="B40" t="s">
        <v>1052</v>
      </c>
    </row>
    <row r="41" spans="1:2" x14ac:dyDescent="0.2">
      <c r="A41" s="30" t="s">
        <v>1180</v>
      </c>
      <c r="B41" t="s">
        <v>1069</v>
      </c>
    </row>
    <row r="42" spans="1:2" x14ac:dyDescent="0.2">
      <c r="A42" s="30" t="s">
        <v>1224</v>
      </c>
      <c r="B42" t="s">
        <v>1113</v>
      </c>
    </row>
    <row r="43" spans="1:2" x14ac:dyDescent="0.2">
      <c r="A43" s="30" t="s">
        <v>1169</v>
      </c>
      <c r="B43" t="s">
        <v>1058</v>
      </c>
    </row>
    <row r="44" spans="1:2" x14ac:dyDescent="0.2">
      <c r="A44" s="30" t="s">
        <v>1207</v>
      </c>
      <c r="B44" t="s">
        <v>1096</v>
      </c>
    </row>
    <row r="45" spans="1:2" x14ac:dyDescent="0.2">
      <c r="A45" s="30" t="s">
        <v>1220</v>
      </c>
      <c r="B45" t="s">
        <v>1109</v>
      </c>
    </row>
    <row r="46" spans="1:2" x14ac:dyDescent="0.2">
      <c r="A46" s="30" t="s">
        <v>1175</v>
      </c>
      <c r="B46" t="s">
        <v>1064</v>
      </c>
    </row>
    <row r="47" spans="1:2" x14ac:dyDescent="0.2">
      <c r="A47" s="30" t="s">
        <v>1227</v>
      </c>
      <c r="B47" t="s">
        <v>1116</v>
      </c>
    </row>
    <row r="48" spans="1:2" x14ac:dyDescent="0.2">
      <c r="A48" s="30" t="s">
        <v>1146</v>
      </c>
      <c r="B48" t="s">
        <v>1035</v>
      </c>
    </row>
    <row r="49" spans="1:2" x14ac:dyDescent="0.2">
      <c r="A49" s="30" t="s">
        <v>1188</v>
      </c>
      <c r="B49" t="s">
        <v>1077</v>
      </c>
    </row>
    <row r="50" spans="1:2" x14ac:dyDescent="0.2">
      <c r="A50" s="30" t="s">
        <v>1199</v>
      </c>
      <c r="B50" t="s">
        <v>1088</v>
      </c>
    </row>
    <row r="51" spans="1:2" x14ac:dyDescent="0.2">
      <c r="A51" s="30" t="s">
        <v>1233</v>
      </c>
      <c r="B51" t="s">
        <v>1122</v>
      </c>
    </row>
    <row r="52" spans="1:2" x14ac:dyDescent="0.2">
      <c r="A52" s="30" t="s">
        <v>1152</v>
      </c>
      <c r="B52" t="s">
        <v>1041</v>
      </c>
    </row>
    <row r="53" spans="1:2" x14ac:dyDescent="0.2">
      <c r="A53" s="30" t="s">
        <v>1141</v>
      </c>
      <c r="B53" t="s">
        <v>1030</v>
      </c>
    </row>
    <row r="54" spans="1:2" x14ac:dyDescent="0.2">
      <c r="A54" s="30" t="s">
        <v>1194</v>
      </c>
      <c r="B54" t="s">
        <v>1083</v>
      </c>
    </row>
    <row r="55" spans="1:2" x14ac:dyDescent="0.2">
      <c r="A55" s="30" t="s">
        <v>1156</v>
      </c>
      <c r="B55" t="s">
        <v>1045</v>
      </c>
    </row>
    <row r="56" spans="1:2" x14ac:dyDescent="0.2">
      <c r="A56" s="30" t="s">
        <v>1217</v>
      </c>
      <c r="B56" t="s">
        <v>1106</v>
      </c>
    </row>
    <row r="57" spans="1:2" x14ac:dyDescent="0.2">
      <c r="A57" s="30" t="s">
        <v>1231</v>
      </c>
      <c r="B57" t="s">
        <v>1120</v>
      </c>
    </row>
    <row r="58" spans="1:2" x14ac:dyDescent="0.2">
      <c r="A58" s="30" t="s">
        <v>1162</v>
      </c>
      <c r="B58" t="s">
        <v>1051</v>
      </c>
    </row>
    <row r="59" spans="1:2" x14ac:dyDescent="0.2">
      <c r="A59" s="30" t="s">
        <v>1234</v>
      </c>
      <c r="B59" t="s">
        <v>1123</v>
      </c>
    </row>
    <row r="60" spans="1:2" x14ac:dyDescent="0.2">
      <c r="A60" s="30" t="s">
        <v>1205</v>
      </c>
      <c r="B60" t="s">
        <v>1094</v>
      </c>
    </row>
    <row r="61" spans="1:2" x14ac:dyDescent="0.2">
      <c r="A61" s="30" t="s">
        <v>1239</v>
      </c>
      <c r="B61" t="s">
        <v>1128</v>
      </c>
    </row>
    <row r="62" spans="1:2" x14ac:dyDescent="0.2">
      <c r="A62" s="30" t="s">
        <v>1139</v>
      </c>
      <c r="B62" t="s">
        <v>1028</v>
      </c>
    </row>
    <row r="63" spans="1:2" x14ac:dyDescent="0.2">
      <c r="A63" s="30" t="s">
        <v>1206</v>
      </c>
      <c r="B63" t="s">
        <v>1095</v>
      </c>
    </row>
    <row r="64" spans="1:2" x14ac:dyDescent="0.2">
      <c r="A64" s="30" t="s">
        <v>1164</v>
      </c>
      <c r="B64" t="s">
        <v>1053</v>
      </c>
    </row>
    <row r="65" spans="1:2" x14ac:dyDescent="0.2">
      <c r="A65" s="30" t="s">
        <v>1230</v>
      </c>
      <c r="B65" t="s">
        <v>1119</v>
      </c>
    </row>
    <row r="66" spans="1:2" x14ac:dyDescent="0.2">
      <c r="A66" s="30" t="s">
        <v>1238</v>
      </c>
      <c r="B66" t="s">
        <v>1127</v>
      </c>
    </row>
    <row r="67" spans="1:2" x14ac:dyDescent="0.2">
      <c r="A67" s="30" t="s">
        <v>1182</v>
      </c>
      <c r="B67" t="s">
        <v>1071</v>
      </c>
    </row>
    <row r="68" spans="1:2" x14ac:dyDescent="0.2">
      <c r="A68" s="30" t="s">
        <v>1189</v>
      </c>
      <c r="B68" t="s">
        <v>1078</v>
      </c>
    </row>
    <row r="69" spans="1:2" x14ac:dyDescent="0.2">
      <c r="A69" s="30" t="s">
        <v>1246</v>
      </c>
      <c r="B69" t="s">
        <v>1135</v>
      </c>
    </row>
    <row r="70" spans="1:2" x14ac:dyDescent="0.2">
      <c r="A70" s="30" t="s">
        <v>1167</v>
      </c>
      <c r="B70" t="s">
        <v>1056</v>
      </c>
    </row>
    <row r="71" spans="1:2" x14ac:dyDescent="0.2">
      <c r="A71" s="30" t="s">
        <v>1160</v>
      </c>
      <c r="B71" t="s">
        <v>1049</v>
      </c>
    </row>
    <row r="72" spans="1:2" x14ac:dyDescent="0.2">
      <c r="A72" s="30" t="s">
        <v>1183</v>
      </c>
      <c r="B72" t="s">
        <v>1072</v>
      </c>
    </row>
    <row r="73" spans="1:2" x14ac:dyDescent="0.2">
      <c r="A73" s="30" t="s">
        <v>1144</v>
      </c>
      <c r="B73" t="s">
        <v>1033</v>
      </c>
    </row>
    <row r="74" spans="1:2" x14ac:dyDescent="0.2">
      <c r="A74" s="30" t="s">
        <v>1153</v>
      </c>
      <c r="B74" t="s">
        <v>1042</v>
      </c>
    </row>
    <row r="75" spans="1:2" x14ac:dyDescent="0.2">
      <c r="A75" s="30" t="s">
        <v>1178</v>
      </c>
      <c r="B75" t="s">
        <v>1067</v>
      </c>
    </row>
    <row r="76" spans="1:2" x14ac:dyDescent="0.2">
      <c r="A76" s="30" t="s">
        <v>1137</v>
      </c>
      <c r="B76" t="s">
        <v>1026</v>
      </c>
    </row>
    <row r="77" spans="1:2" x14ac:dyDescent="0.2">
      <c r="A77" s="30" t="s">
        <v>1158</v>
      </c>
      <c r="B77" t="s">
        <v>1047</v>
      </c>
    </row>
    <row r="78" spans="1:2" x14ac:dyDescent="0.2">
      <c r="A78" s="30" t="s">
        <v>1245</v>
      </c>
      <c r="B78" t="s">
        <v>1134</v>
      </c>
    </row>
    <row r="79" spans="1:2" x14ac:dyDescent="0.2">
      <c r="A79" s="30" t="s">
        <v>1177</v>
      </c>
      <c r="B79" t="s">
        <v>1066</v>
      </c>
    </row>
    <row r="80" spans="1:2" x14ac:dyDescent="0.2">
      <c r="A80" s="30" t="s">
        <v>1193</v>
      </c>
      <c r="B80" t="s">
        <v>1082</v>
      </c>
    </row>
    <row r="81" spans="1:2" x14ac:dyDescent="0.2">
      <c r="A81" s="30" t="s">
        <v>1171</v>
      </c>
      <c r="B81" t="s">
        <v>1060</v>
      </c>
    </row>
    <row r="82" spans="1:2" x14ac:dyDescent="0.2">
      <c r="A82" s="30" t="s">
        <v>1149</v>
      </c>
      <c r="B82" t="s">
        <v>1038</v>
      </c>
    </row>
    <row r="83" spans="1:2" x14ac:dyDescent="0.2">
      <c r="A83" s="30" t="s">
        <v>1213</v>
      </c>
      <c r="B83" t="s">
        <v>1102</v>
      </c>
    </row>
    <row r="84" spans="1:2" x14ac:dyDescent="0.2">
      <c r="A84" s="30" t="s">
        <v>1201</v>
      </c>
      <c r="B84" t="s">
        <v>1090</v>
      </c>
    </row>
    <row r="85" spans="1:2" x14ac:dyDescent="0.2">
      <c r="A85" s="30" t="s">
        <v>1148</v>
      </c>
      <c r="B85" t="s">
        <v>1037</v>
      </c>
    </row>
    <row r="86" spans="1:2" x14ac:dyDescent="0.2">
      <c r="A86" s="30" t="s">
        <v>1222</v>
      </c>
      <c r="B86" t="s">
        <v>1111</v>
      </c>
    </row>
    <row r="87" spans="1:2" x14ac:dyDescent="0.2">
      <c r="A87" s="30" t="s">
        <v>1136</v>
      </c>
      <c r="B87" t="s">
        <v>1025</v>
      </c>
    </row>
    <row r="88" spans="1:2" x14ac:dyDescent="0.2">
      <c r="A88" s="30" t="s">
        <v>1241</v>
      </c>
      <c r="B88" t="s">
        <v>1130</v>
      </c>
    </row>
    <row r="89" spans="1:2" x14ac:dyDescent="0.2">
      <c r="A89" s="30" t="s">
        <v>1243</v>
      </c>
      <c r="B89" t="s">
        <v>1132</v>
      </c>
    </row>
    <row r="90" spans="1:2" x14ac:dyDescent="0.2">
      <c r="A90" s="30" t="s">
        <v>1209</v>
      </c>
      <c r="B90" t="s">
        <v>1098</v>
      </c>
    </row>
    <row r="91" spans="1:2" x14ac:dyDescent="0.2">
      <c r="A91" s="30" t="s">
        <v>1157</v>
      </c>
      <c r="B91" t="s">
        <v>1046</v>
      </c>
    </row>
    <row r="92" spans="1:2" x14ac:dyDescent="0.2">
      <c r="A92" s="30" t="s">
        <v>1159</v>
      </c>
      <c r="B92" t="s">
        <v>1048</v>
      </c>
    </row>
    <row r="93" spans="1:2" x14ac:dyDescent="0.2">
      <c r="A93" s="30" t="s">
        <v>1165</v>
      </c>
      <c r="B93" t="s">
        <v>1054</v>
      </c>
    </row>
    <row r="94" spans="1:2" x14ac:dyDescent="0.2">
      <c r="A94" s="30" t="s">
        <v>1142</v>
      </c>
      <c r="B94" t="s">
        <v>1031</v>
      </c>
    </row>
    <row r="95" spans="1:2" x14ac:dyDescent="0.2">
      <c r="A95" s="30" t="s">
        <v>1235</v>
      </c>
      <c r="B95" t="s">
        <v>1124</v>
      </c>
    </row>
    <row r="96" spans="1:2" x14ac:dyDescent="0.2">
      <c r="A96" s="30" t="s">
        <v>1184</v>
      </c>
      <c r="B96" t="s">
        <v>1073</v>
      </c>
    </row>
    <row r="97" spans="1:2" x14ac:dyDescent="0.2">
      <c r="A97" s="30" t="s">
        <v>1198</v>
      </c>
      <c r="B97" t="s">
        <v>1087</v>
      </c>
    </row>
    <row r="98" spans="1:2" x14ac:dyDescent="0.2">
      <c r="A98" s="30" t="s">
        <v>1190</v>
      </c>
      <c r="B98" t="s">
        <v>1079</v>
      </c>
    </row>
    <row r="99" spans="1:2" x14ac:dyDescent="0.2">
      <c r="A99" s="30" t="s">
        <v>1219</v>
      </c>
      <c r="B99" t="s">
        <v>1108</v>
      </c>
    </row>
    <row r="100" spans="1:2" x14ac:dyDescent="0.2">
      <c r="A100" s="30" t="s">
        <v>1214</v>
      </c>
      <c r="B100" t="s">
        <v>1103</v>
      </c>
    </row>
    <row r="101" spans="1:2" x14ac:dyDescent="0.2">
      <c r="A101" s="30" t="s">
        <v>1225</v>
      </c>
      <c r="B101" t="s">
        <v>1114</v>
      </c>
    </row>
    <row r="102" spans="1:2" x14ac:dyDescent="0.2">
      <c r="A102" s="30" t="s">
        <v>1140</v>
      </c>
      <c r="B102" t="s">
        <v>1029</v>
      </c>
    </row>
    <row r="103" spans="1:2" x14ac:dyDescent="0.2">
      <c r="A103" s="30" t="s">
        <v>1151</v>
      </c>
      <c r="B103" t="s">
        <v>1040</v>
      </c>
    </row>
    <row r="104" spans="1:2" x14ac:dyDescent="0.2">
      <c r="A104" s="30" t="s">
        <v>1150</v>
      </c>
      <c r="B104" t="s">
        <v>1039</v>
      </c>
    </row>
    <row r="105" spans="1:2" x14ac:dyDescent="0.2">
      <c r="A105" s="30" t="s">
        <v>1210</v>
      </c>
      <c r="B105" t="s">
        <v>1099</v>
      </c>
    </row>
    <row r="106" spans="1:2" x14ac:dyDescent="0.2">
      <c r="A106" s="30" t="s">
        <v>1172</v>
      </c>
      <c r="B106" t="s">
        <v>1061</v>
      </c>
    </row>
    <row r="107" spans="1:2" x14ac:dyDescent="0.2">
      <c r="A107" s="30" t="s">
        <v>1186</v>
      </c>
      <c r="B107" t="s">
        <v>1075</v>
      </c>
    </row>
    <row r="108" spans="1:2" x14ac:dyDescent="0.2">
      <c r="A108" s="30" t="s">
        <v>1226</v>
      </c>
      <c r="B108" t="s">
        <v>1115</v>
      </c>
    </row>
    <row r="109" spans="1:2" x14ac:dyDescent="0.2">
      <c r="A109" s="30" t="s">
        <v>1170</v>
      </c>
      <c r="B109" t="s">
        <v>1059</v>
      </c>
    </row>
    <row r="110" spans="1:2" x14ac:dyDescent="0.2">
      <c r="A110" s="30" t="s">
        <v>1138</v>
      </c>
      <c r="B110" t="s">
        <v>1027</v>
      </c>
    </row>
    <row r="111" spans="1:2" x14ac:dyDescent="0.2">
      <c r="A111" s="30" t="s">
        <v>1192</v>
      </c>
      <c r="B111" t="s">
        <v>1081</v>
      </c>
    </row>
    <row r="112" spans="1:2" x14ac:dyDescent="0.2">
      <c r="A112" s="30" t="s">
        <v>1166</v>
      </c>
      <c r="B112" t="s">
        <v>1055</v>
      </c>
    </row>
  </sheetData>
  <sortState ref="A2:C112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beszámoló</vt:lpstr>
      <vt:lpstr>tényezők</vt:lpstr>
      <vt:lpstr>ügyfelek</vt:lpstr>
      <vt:lpstr>esetek 1</vt:lpstr>
      <vt:lpstr>esetek 2</vt:lpstr>
      <vt:lpstr>hallgatók 1</vt:lpstr>
      <vt:lpstr>hallgatók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Lúdas Mátyás</dc:creator>
  <cp:lastModifiedBy>Lúdas Mátyás</cp:lastModifiedBy>
  <dcterms:created xsi:type="dcterms:W3CDTF">2021-09-10T05:27:39Z</dcterms:created>
  <dcterms:modified xsi:type="dcterms:W3CDTF">2021-09-20T06:29:22Z</dcterms:modified>
</cp:coreProperties>
</file>